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2" activeTab="6"/>
  </bookViews>
  <sheets>
    <sheet name="Cover" sheetId="1" r:id="rId1"/>
    <sheet name="Notes to IFS-30.9.04" sheetId="2" r:id="rId2"/>
    <sheet name="Condensed BS-30.9.04" sheetId="3" r:id="rId3"/>
    <sheet name="Condensed Equity ste-30.9.04" sheetId="4" r:id="rId4"/>
    <sheet name="KLSE-Qtrly Notes-30.9.04" sheetId="5" r:id="rId5"/>
    <sheet name="Condensed CFS-30.9.04" sheetId="6" r:id="rId6"/>
    <sheet name="Condensed PL-30.9.0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5">'Condensed CFS-30.9.04'!$A$1:$L$45</definedName>
  </definedNames>
  <calcPr fullCalcOnLoad="1"/>
</workbook>
</file>

<file path=xl/sharedStrings.xml><?xml version="1.0" encoding="utf-8"?>
<sst xmlns="http://schemas.openxmlformats.org/spreadsheetml/2006/main" count="448" uniqueCount="311">
  <si>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</si>
  <si>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</si>
  <si>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</si>
  <si>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</si>
  <si>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</si>
  <si>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</si>
  <si>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</si>
  <si>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</si>
  <si>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</si>
  <si>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Sales</t>
  </si>
  <si>
    <t>Activities:</t>
  </si>
  <si>
    <t xml:space="preserve">     1.4.2003 to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</si>
  <si>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</si>
  <si>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</si>
  <si>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</si>
  <si>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</si>
  <si>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</si>
  <si>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</si>
  <si>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>Intangible assets</t>
  </si>
  <si>
    <t>Profit Forecast</t>
  </si>
  <si>
    <t>No profit forecast was published during the period under review.</t>
  </si>
  <si>
    <t>Tax expense</t>
  </si>
  <si>
    <t>Unquoted investments and properties</t>
  </si>
  <si>
    <t>Quoted Investments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</si>
  <si>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</si>
  <si>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</si>
  <si>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</si>
  <si>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 xml:space="preserve">   Marine products manufacturing</t>
  </si>
  <si>
    <t xml:space="preserve">   Crude Palm Oil Milling</t>
  </si>
  <si>
    <t>(Previous corresponding period interim dividend paid is RM Nil)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</si>
  <si>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</si>
  <si>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</si>
  <si>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</si>
  <si>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</si>
  <si>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</si>
  <si>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</si>
  <si>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</si>
  <si>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</si>
  <si>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</si>
  <si>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</si>
  <si>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</si>
  <si>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</si>
  <si>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</si>
  <si>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</si>
  <si>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</si>
  <si>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Note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</si>
  <si>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</si>
  <si>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</si>
  <si>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</si>
  <si>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</si>
  <si>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</si>
  <si>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</si>
  <si>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</si>
  <si>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</si>
  <si>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</si>
  <si>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 xml:space="preserve">   Deferred taxation</t>
  </si>
  <si>
    <t xml:space="preserve">   Short term borrowings</t>
  </si>
  <si>
    <t>(2) crude palm oil milling activities are seasonally affected by monsoon resulting in low crops in the 2nd and 4th quarters.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</si>
  <si>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</si>
  <si>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</si>
  <si>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</si>
  <si>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</si>
  <si>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</si>
  <si>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</si>
  <si>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</si>
  <si>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</si>
  <si>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</si>
  <si>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</si>
  <si>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</si>
  <si>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</si>
  <si>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</si>
  <si>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</si>
  <si>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</si>
  <si>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</si>
  <si>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</si>
  <si>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</si>
  <si>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</si>
  <si>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</si>
  <si>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</si>
  <si>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</si>
  <si>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</si>
  <si>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</si>
  <si>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</si>
  <si>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</si>
  <si>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</si>
  <si>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</si>
  <si>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</si>
  <si>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</si>
  <si>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</si>
  <si>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</si>
  <si>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</si>
  <si>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Share</t>
  </si>
  <si>
    <t>Capital</t>
  </si>
  <si>
    <t>Movement for the period:</t>
  </si>
  <si>
    <t xml:space="preserve">    Net profit for the period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</si>
  <si>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</si>
  <si>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</si>
  <si>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</si>
  <si>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</si>
  <si>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</si>
  <si>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</si>
  <si>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</si>
  <si>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</si>
  <si>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</si>
  <si>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</si>
  <si>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</si>
  <si>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</si>
  <si>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</si>
  <si>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</si>
  <si>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</si>
  <si>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</si>
  <si>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</si>
  <si>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</si>
  <si>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</si>
  <si>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</si>
  <si>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</si>
  <si>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</si>
  <si>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</si>
  <si>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</si>
  <si>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</si>
  <si>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</si>
  <si>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</si>
  <si>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</si>
  <si>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</si>
  <si>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</si>
  <si>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</si>
  <si>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</si>
  <si>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</si>
  <si>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</si>
  <si>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</si>
  <si>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</si>
  <si>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</si>
  <si>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</si>
  <si>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</si>
  <si>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</si>
  <si>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</si>
  <si>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</si>
  <si>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</si>
  <si>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</si>
  <si>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</si>
  <si>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</si>
  <si>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</si>
  <si>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</si>
  <si>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</si>
  <si>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</si>
  <si>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</si>
  <si>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</si>
  <si>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</si>
  <si>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</si>
  <si>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</si>
  <si>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</si>
  <si>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</si>
  <si>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</si>
  <si>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c</t>
  </si>
  <si>
    <t>quarters</t>
  </si>
  <si>
    <t>corresponding quarters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</si>
  <si>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</si>
  <si>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</si>
  <si>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</si>
  <si>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</si>
  <si>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</si>
  <si>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</si>
  <si>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</si>
  <si>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</si>
  <si>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</si>
  <si>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</si>
  <si>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</si>
  <si>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</si>
  <si>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</si>
  <si>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</si>
  <si>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</si>
  <si>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</si>
  <si>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</si>
  <si>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</si>
  <si>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</si>
  <si>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</si>
  <si>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</si>
  <si>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</si>
  <si>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</si>
  <si>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</si>
  <si>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</si>
  <si>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</si>
  <si>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</si>
  <si>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</si>
  <si>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</si>
  <si>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</si>
  <si>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</si>
  <si>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</si>
  <si>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RM'000</t>
  </si>
  <si>
    <t>(a)</t>
  </si>
  <si>
    <t>Turnover</t>
  </si>
  <si>
    <t>(b)</t>
  </si>
  <si>
    <t>Depreciation and amortisation</t>
  </si>
  <si>
    <t>1.4.2003 TO</t>
  </si>
  <si>
    <t>PRECEDING</t>
  </si>
  <si>
    <t>Current Assets</t>
  </si>
  <si>
    <t>Current Liabilities</t>
  </si>
  <si>
    <t>Net Current Assets</t>
  </si>
  <si>
    <t>Others</t>
  </si>
  <si>
    <t>Minority Interests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</si>
  <si>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</si>
  <si>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</si>
  <si>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</si>
  <si>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</si>
  <si>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</si>
  <si>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</si>
  <si>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</si>
  <si>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</si>
  <si>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</si>
  <si>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Profit before tax</t>
  </si>
  <si>
    <t xml:space="preserve">   Total</t>
  </si>
  <si>
    <t>There were no sales or purchase of quoted investment for the quarter under review.</t>
  </si>
  <si>
    <t>Net profit attributable to ordinary shareholders(RM'000)</t>
  </si>
  <si>
    <t>Number of ordinary shares in issue ('000)</t>
  </si>
  <si>
    <t>31.3.2004</t>
  </si>
  <si>
    <t>Corporate Proposals</t>
  </si>
  <si>
    <t xml:space="preserve">    There was no corporate proposal announced but not completed at the date of issue of this report.</t>
  </si>
  <si>
    <t>At 1.4.03</t>
  </si>
  <si>
    <t>.</t>
  </si>
  <si>
    <t>Certain segment of the Group's business are affected by cyclical factors.</t>
  </si>
  <si>
    <t xml:space="preserve">          At 31.3.2004</t>
  </si>
  <si>
    <t>The interim financial report should be read in conjunction with the audited financial statements of the Group for the year ended 31 March 2004.</t>
  </si>
  <si>
    <t>financial statements for the year ended 31 March 2004.</t>
  </si>
  <si>
    <t>Group's products for each of the three core activities varies and the variation in each quarters were as follows:</t>
  </si>
  <si>
    <t>(3) integrated livestock farming activities are not significantly affected in any of the quarters.</t>
  </si>
  <si>
    <t>30.6.2004</t>
  </si>
  <si>
    <t xml:space="preserve">  Final paid :  2004 (12% less tax)     </t>
  </si>
  <si>
    <t xml:space="preserve">   Integrated Livestock Farming</t>
  </si>
  <si>
    <t>There were no changes in the composition of the Group in the current quarter.</t>
  </si>
  <si>
    <t>At</t>
  </si>
  <si>
    <t>Investment in Associates</t>
  </si>
  <si>
    <t>Long Term and deferred liabilities</t>
  </si>
  <si>
    <t>Net tangible Assets per share (RM)</t>
  </si>
  <si>
    <t>Number of shares ('000)</t>
  </si>
  <si>
    <t>Par value</t>
  </si>
  <si>
    <t>RM0.50</t>
  </si>
  <si>
    <t>RM1.00</t>
  </si>
  <si>
    <t>The Condensed Consolidated Balance Sheet should be read in conjunction with the Annual Financial Report for year ended 31 March 2004.</t>
  </si>
  <si>
    <t>Net decrease in cash and cash equivalents</t>
  </si>
  <si>
    <t>The Condensed Consolidated Cash Flow Statement should be read in conjunction with the Annual Financial Report for year ended 31 March 2004.</t>
  </si>
  <si>
    <t>Cash and cash equivalents at 1.4.2004</t>
  </si>
  <si>
    <t xml:space="preserve">     1.4.2004 to</t>
  </si>
  <si>
    <t xml:space="preserve">   Integrated Livestock Farming (ILF)</t>
  </si>
  <si>
    <t>Current quarter ended</t>
  </si>
  <si>
    <t>Current income tax expense</t>
  </si>
  <si>
    <t>Deferred tax expense</t>
  </si>
  <si>
    <t>PERIOD</t>
  </si>
  <si>
    <t>1.4.2004 TO</t>
  </si>
  <si>
    <t>The Condensed Consolidated Income Statements should be read in conjunction with the Annual Financial Report for year ended 31 March 2004.</t>
  </si>
  <si>
    <t>Effect of adopting MASB25</t>
  </si>
  <si>
    <t>At 31.3.04</t>
  </si>
  <si>
    <t>At 1.4.04</t>
  </si>
  <si>
    <t xml:space="preserve">    Bonus issue expenses</t>
  </si>
  <si>
    <t xml:space="preserve">    Issue of shares</t>
  </si>
  <si>
    <t>At 30th June 2004</t>
  </si>
  <si>
    <t>The Condensed Consolidated Statements of Changes in Equity should be read in conjunction with the Annual Financial Report for year ended 31 March 2004.</t>
  </si>
  <si>
    <t>INTERIM FINANCIAL REPORT FOR THE 2ND QUARTER ENDED 30.9.2004</t>
  </si>
  <si>
    <t>Current Year</t>
  </si>
  <si>
    <t>2nd Quarter</t>
  </si>
  <si>
    <t>Todate</t>
  </si>
  <si>
    <t>30.9.2004</t>
  </si>
  <si>
    <t>Segment information in respect of the Group's business segments for the 6 months ended 30.9.2004</t>
  </si>
  <si>
    <t>6 months ended 30.9.2004</t>
  </si>
  <si>
    <t xml:space="preserve">          Addition to 30.9.2004</t>
  </si>
  <si>
    <t xml:space="preserve">          At 30.9.2004</t>
  </si>
  <si>
    <t>CONDENSED CONSOLIDATED BALANCE SHEET AT 30th SEPTEMBER 2004.</t>
  </si>
  <si>
    <t>CONDENSED CONSOLIDATED STATEMENTS OF CHANGES IN EQUITY FOR THE PERIOD ENDED 30TH SEPTEMBER 2004.</t>
  </si>
  <si>
    <t>ADDITIONAL INFORMATION REQUIRED BY THE KLSE'S LISTING REQUIREMENTS.</t>
  </si>
  <si>
    <t xml:space="preserve">     1.7.2004 to</t>
  </si>
  <si>
    <t xml:space="preserve">     1.7.2003 to</t>
  </si>
  <si>
    <t>30.9.2003</t>
  </si>
  <si>
    <t>MPM's sales improved 30% and 20% against current corresponding quarter and cumulative quarters respectively.</t>
  </si>
  <si>
    <t>MPM's current quarter sales increased 28% against preceding quarter mainly due to improvement in fish catch in Peninsular East Coast, deep sea fishing activities as well as</t>
  </si>
  <si>
    <t>commissioning of the 3rd marine-based manufacturing unit in Kota Kinabalu, Sabah.</t>
  </si>
  <si>
    <t>Earnings increased 43% against preceding quarter due to the same reasons.</t>
  </si>
  <si>
    <t xml:space="preserve">Earning increased 44% due to higher FFB processed and lower cost of production from reduced competition for FFB supplies. </t>
  </si>
  <si>
    <t>Earnings decreased 17% against preceding quarter due to lower margin from raw material trade.</t>
  </si>
  <si>
    <t>Commentary on Prospects for the next quarter to 31st December 2004.</t>
  </si>
  <si>
    <t>The directors are cautiously optimistic on the next quarter to 31.12.2004.</t>
  </si>
  <si>
    <t>Current year</t>
  </si>
  <si>
    <t xml:space="preserve">   There were no disposal of unquoted investments and/or properties during quarter under review except as follows:</t>
  </si>
  <si>
    <t>Gain on sales of land</t>
  </si>
  <si>
    <t xml:space="preserve">    As at 30.9.2004, the Group has hedged outstanding foreign currency contracts amounting to USD 1.33million (RM 5.01 million).</t>
  </si>
  <si>
    <t>Final</t>
  </si>
  <si>
    <t>26.Aug 2004</t>
  </si>
  <si>
    <t>CONDENSED CONSOLIDATED CASH FLOW STATEMENT FOR THE 2ND QUARTER ENDED 30TH SEPTEMBER 2004.</t>
  </si>
  <si>
    <t xml:space="preserve">CURRENT </t>
  </si>
  <si>
    <t xml:space="preserve">YEAR </t>
  </si>
  <si>
    <t>TODATE</t>
  </si>
  <si>
    <t>CONDENSED CONSOLIDATED INCOME STATEMENTS FOR THE PERIOD FROM 1st APRIL 2004 TO  30th SEPTEMBER 2004</t>
  </si>
  <si>
    <t>2nd QUARTER</t>
  </si>
  <si>
    <t>1.7.2004 TO</t>
  </si>
  <si>
    <t>1.7.2003 TO</t>
  </si>
  <si>
    <t>The increased sales were due to increased production volume and unit prices of surimi and surimi-based products as well as contribution from 3rd marine-based manufacturing unit at Kota Kinabalu, Sabah.</t>
  </si>
  <si>
    <t>as well as contribution from 3rd marine-based unit at Kota Kinabalu.</t>
  </si>
  <si>
    <t>Despite 4.2% increased in CPO prices and 4.7% increased in processing volume, CPOM's current quarter sales only increased marginally by 0.3% as compared to corresponding quarter last year.</t>
  </si>
  <si>
    <t xml:space="preserve">(CPO current quarter price of RM1461 vs last year price of RM1402) </t>
  </si>
  <si>
    <t>Current quarter earnings however increased 3% against corresponding quarter due to 4.2% and 4.7% increase in CPO price and FFB processed respectively.</t>
  </si>
  <si>
    <t>Cumulatively, sales has decreased 3% and earning has decreased 18% respectively against last year mainly due to</t>
  </si>
  <si>
    <t>As a result of higher price of raw materials, lower volume was traded, resulting in ILF's current quarter sales decreased 2% against corresponding quarter last year.</t>
  </si>
  <si>
    <t>Current quarter earnings decreased significantly against corresponding quarter last year due to lower margin from raw material trade and higher production costs for farming units.</t>
  </si>
  <si>
    <t>has decreased by 6% due to lower margins from raw material trade and higher production costs of farming units.</t>
  </si>
  <si>
    <t xml:space="preserve">CPOM's sales decreased 12% against preceding quarter due to 18% drop in CPO price (Current quarter price of RM1,461 vs preceding quarter price of RMRM1,780), </t>
  </si>
  <si>
    <t>Sales increased 4% against preceding quarter due to higher unit price of raw material traded and improved egg price in East Malaysia.</t>
  </si>
  <si>
    <t>Cash and cash equivalents at 30.9.2004</t>
  </si>
  <si>
    <t>There are no issuance, cancellation, repurchase, resale and repayment of debt and equity securities during the quarter under review except as disclosed.</t>
  </si>
  <si>
    <t>Cumulatively, sales increased 9% against last year due to higher unit cost of raw materials while earning</t>
  </si>
  <si>
    <t>The marginal increase in sales is partly due to high month end closing stock.</t>
  </si>
  <si>
    <t>Earnings increased 63% and 48% against current corresponding quarter and cumulative quarters last year respectively due to better margin,</t>
  </si>
  <si>
    <t xml:space="preserve">as well as high month end closing stock despite 12.8% increased in FFB processed </t>
  </si>
  <si>
    <t>10.9% drop in FFB processed and high month end closing stock despite 13.3% increase in CPO price.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</si>
</sst>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8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80" fontId="0" fillId="0" borderId="0" xfId="0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0" fontId="0" fillId="0" borderId="8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194" fontId="15" fillId="0" borderId="1" xfId="15" applyNumberFormat="1" applyFont="1" applyBorder="1" applyAlignment="1">
      <alignment horizontal="center"/>
    </xf>
    <xf numFmtId="179" fontId="21" fillId="0" borderId="16" xfId="15" applyFont="1" applyBorder="1" applyAlignment="1">
      <alignment/>
    </xf>
    <xf numFmtId="0" fontId="0" fillId="0" borderId="0" xfId="0" applyFont="1" applyAlignment="1">
      <alignment/>
    </xf>
    <xf numFmtId="194" fontId="0" fillId="0" borderId="0" xfId="15" applyNumberFormat="1" applyAlignment="1">
      <alignment/>
    </xf>
    <xf numFmtId="184" fontId="15" fillId="0" borderId="0" xfId="15" applyNumberFormat="1" applyFont="1" applyAlignment="1">
      <alignment/>
    </xf>
    <xf numFmtId="194" fontId="15" fillId="0" borderId="0" xfId="15" applyNumberFormat="1" applyFont="1" applyAlignment="1">
      <alignment horizontal="center"/>
    </xf>
    <xf numFmtId="179" fontId="15" fillId="0" borderId="0" xfId="15" applyFont="1" applyAlignment="1">
      <alignment horizontal="right"/>
    </xf>
    <xf numFmtId="37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6" fillId="0" borderId="5" xfId="15" applyNumberFormat="1" applyFont="1" applyBorder="1" applyAlignment="1">
      <alignment horizontal="center"/>
    </xf>
    <xf numFmtId="37" fontId="16" fillId="0" borderId="2" xfId="15" applyNumberFormat="1" applyFont="1" applyBorder="1" applyAlignment="1">
      <alignment horizontal="center"/>
    </xf>
    <xf numFmtId="37" fontId="16" fillId="0" borderId="14" xfId="0" applyNumberFormat="1" applyFont="1" applyBorder="1" applyAlignment="1">
      <alignment horizontal="center"/>
    </xf>
    <xf numFmtId="39" fontId="16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15" xfId="15" applyNumberFormat="1" applyBorder="1" applyAlignment="1">
      <alignment/>
    </xf>
    <xf numFmtId="194" fontId="0" fillId="0" borderId="15" xfId="15" applyNumberFormat="1" applyBorder="1" applyAlignment="1">
      <alignment horizontal="center"/>
    </xf>
    <xf numFmtId="194" fontId="0" fillId="0" borderId="0" xfId="15" applyNumberFormat="1" applyFont="1" applyAlignment="1">
      <alignment horizontal="center"/>
    </xf>
    <xf numFmtId="0" fontId="0" fillId="0" borderId="18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79" fontId="0" fillId="0" borderId="0" xfId="15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182" fontId="0" fillId="0" borderId="1" xfId="21" applyNumberFormat="1" applyBorder="1" applyAlignment="1">
      <alignment horizontal="center"/>
    </xf>
    <xf numFmtId="180" fontId="12" fillId="0" borderId="18" xfId="0" applyNumberFormat="1" applyFont="1" applyBorder="1" applyAlignment="1">
      <alignment/>
    </xf>
    <xf numFmtId="182" fontId="0" fillId="0" borderId="12" xfId="21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180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37" fontId="0" fillId="0" borderId="19" xfId="0" applyNumberFormat="1" applyFont="1" applyBorder="1" applyAlignment="1">
      <alignment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37" fontId="16" fillId="0" borderId="14" xfId="0" applyNumberFormat="1" applyFon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%20monthly%20accounts\QL%20Group%20Summary%20Results%202004\QL%203rd%20qtr%20results%2031.12.03\QLResources%20%20Bhd-1.4.2003%20to%2031.12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Y\Local%20Settings\Temporary%20Internet%20Files\Content.IE5\W1ANCPQV\QL%20Group-BS%20%20%20PL%20(consol)-30.9.04%20consolidation-Nov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%20monthly%20accounts\QL%20Group%20Summary%20Results%202004\QL%202nd%20qtr%20results%2030.9.2003\QL%20qtr%20announcement-1.4.03%20to%2030.9.03-final-amend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Y\Local%20Settings\Temporary%20Internet%20Files\Content.IE5\W1ANCPQV\QLPF-qtrly-Sept'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Y\Local%20Settings\Temporary%20Internet%20Files\Content.IE5\W1ANCPQV\QL%20qtr%20announcement-1.4.04%20to%2031.3.2005-Oct2004-F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Y\Local%20Settings\Temporary%20Internet%20Files\Content.IE5\W1ANCPQV\QLres-Consol-sep04-kpmg-19.11.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CLMDMJSH\QLres-Consol-sep04-kpmg-19.11.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CLMDMJSH\Cashflow%20statement-30.9.2004-draf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CLMDMJSH\QL%20qtr%20announcement-1.4.04%20to%2031.3.2005-Oct2004-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1.12.2003"/>
      <sheetName val="QLRes-Con PL-31.12.2003"/>
      <sheetName val="QLres-CBS-31.3.03-PYA-dec03"/>
      <sheetName val="QL res-Con PL-31.3.03-PYA-dec03"/>
      <sheetName val="QLresources-CBS-30.9.2003"/>
      <sheetName val="QL res-Con PL-30.9.2003"/>
      <sheetName val="QLresources-CBS-31.3.03-PYA"/>
      <sheetName val="QL res-Con PL-31.3.03-PYA"/>
      <sheetName val="QLresources-CBS-30.6.03-DRAFT"/>
      <sheetName val="QL res-Con PL-30.6.2003 draft"/>
      <sheetName val="QL res-Con PL-31.3.03-draft"/>
      <sheetName val="QLresources-CBS-31.3.03-draft"/>
      <sheetName val="QLresources-CBS-31.12.02"/>
      <sheetName val="QL res-Con PL-31.12.02"/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I16">
            <v>72600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borrowings-30.9.04"/>
      <sheetName val="Balance sheet 30.9.2004-FY"/>
      <sheetName val="ConPL-30.9.04-FY"/>
      <sheetName val="Balance sheet 30.6.2004"/>
      <sheetName val="PL30.6.2004"/>
      <sheetName val="Profit &amp; Loss-30.6.2004"/>
      <sheetName val="Profit &amp; Loss2004"/>
      <sheetName val="Balance sheet 2004"/>
      <sheetName val="Current adjm (QLRE)"/>
      <sheetName val="Permanent adjm (QLRE)"/>
      <sheetName val="Permanent adjm (QLF)"/>
      <sheetName val="Current adjm  (2)(QLF)"/>
      <sheetName val="Current adjm (QLF)"/>
    </sheetNames>
    <sheetDataSet>
      <sheetData sheetId="2">
        <row r="28">
          <cell r="AG28">
            <v>-21926.460919999998</v>
          </cell>
        </row>
      </sheetData>
      <sheetData sheetId="4">
        <row r="26">
          <cell r="AG26">
            <v>-10173.800000000001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es to IFS-30.9.2003"/>
      <sheetName val="Condensed BS-30.9.2003"/>
      <sheetName val="Condensed Equity ste-30.9.03"/>
      <sheetName val="KLSE-Qtrly Notes-30.9.03"/>
      <sheetName val="Condensed CFS-30.9.2003"/>
      <sheetName val="Condensed PL-30.9.03"/>
    </sheetNames>
    <sheetDataSet>
      <sheetData sheetId="4">
        <row r="20">
          <cell r="C20">
            <v>227289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.equility"/>
      <sheetName val="cflow (2)"/>
      <sheetName val="working (2)"/>
    </sheetNames>
    <sheetDataSet>
      <sheetData sheetId="1">
        <row r="14">
          <cell r="G14">
            <v>812894.7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FS-30.9.04-kpmg"/>
      <sheetName val="Condensed Equity-30.9.0-kpmg"/>
      <sheetName val="Condensed PL-30.9.2004-kpmg"/>
      <sheetName val="Condensed BS-30.9.2004-kpmg"/>
      <sheetName val="Condensed BS-30.9.2004"/>
      <sheetName val="Condensed Equity ste-30.9.04"/>
      <sheetName val="Condensed PL-30.9.2004 "/>
      <sheetName val="Condensed CFS-30.9.04"/>
      <sheetName val="CPO data"/>
      <sheetName val="KLSE-Qtrly Notes-30.9.2004"/>
      <sheetName val="Notes to IFS-30.9.2004"/>
      <sheetName val="pbt-qtr-30.9.2004"/>
      <sheetName val="Sales-qtr-30.9.2004"/>
      <sheetName val="pbt-qtr-30.6.2004"/>
      <sheetName val="Sales-qtr-30.6.2004"/>
      <sheetName val="KLSE-Qtrly Notes-30.6.2004"/>
      <sheetName val="Notes to IFS-30.6.2004"/>
      <sheetName val="Condensed CFS-30.6.04"/>
      <sheetName val="Condensed Equity ste-30.6.2004"/>
      <sheetName val="Condensed BS-30.6.2004"/>
      <sheetName val="Condensed PL-30.6.2004"/>
      <sheetName val="KLSE-Qtrly Notes-31.3.2004"/>
      <sheetName val="Condensed PL-31.3.2004"/>
      <sheetName val="Condensed Equity ste-31.3.04"/>
      <sheetName val="Condensed CFS-31.3.2004"/>
      <sheetName val="Condensed BS-31.3.2004"/>
      <sheetName val="Notes to IFS-31.3.2004"/>
      <sheetName val="Sales-qtr-31.3.04-march04"/>
      <sheetName val="pbt-qtr-31.3.04-march04"/>
      <sheetName val="Condensed CFS-31.12.2003"/>
      <sheetName val="KLSE-Qtrly Notes-31.12.2003"/>
      <sheetName val="Notes to IFS-31.12.2003"/>
      <sheetName val="Condensed BS-31.12.2003"/>
      <sheetName val="Condensed Equity ste-31.12.03"/>
      <sheetName val="KLSE-Qtrly Notes-30.9.03"/>
      <sheetName val="Condensed PL-31.12.02"/>
      <sheetName val="Condensed PL-31.12.2003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2">
        <row r="39">
          <cell r="F39">
            <v>8964.05173984717</v>
          </cell>
          <cell r="J39">
            <v>15833.595938610488</v>
          </cell>
        </row>
      </sheetData>
      <sheetData sheetId="52">
        <row r="8">
          <cell r="H8" t="str">
            <v>At</v>
          </cell>
        </row>
        <row r="10">
          <cell r="H10" t="str">
            <v>RM'000</v>
          </cell>
          <cell r="J10" t="str">
            <v>RM'000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 BS QLMP level"/>
      <sheetName val="Group borrowings"/>
      <sheetName val="Conso BS QLFeed level"/>
      <sheetName val="Conso IS QLFeed level"/>
      <sheetName val="Permanent adjm (QLF)"/>
      <sheetName val="Current adjm (QLF)"/>
      <sheetName val="Current adjm  (2)(QLF)"/>
      <sheetName val="Permanent adjm (QLRE)"/>
      <sheetName val="Current adjm (QLRE)"/>
      <sheetName val="Sheet1"/>
      <sheetName val="CONBS-TLGROUP"/>
      <sheetName val="CONPL-TLGROUP"/>
      <sheetName val="TL Group-CONADJ"/>
      <sheetName val="QLO-BS"/>
      <sheetName val="QLO-P&amp;L"/>
      <sheetName val="QLO-CONSOLADJ"/>
      <sheetName val="QLO-ACQUISITION"/>
      <sheetName val="Conso IS QLMP level"/>
      <sheetName val="Consol QLMP adj"/>
      <sheetName val="QLMP-MI proofing"/>
    </sheetNames>
    <sheetDataSet>
      <sheetData sheetId="1">
        <row r="8">
          <cell r="AM8">
            <v>5096.766320000001</v>
          </cell>
        </row>
        <row r="9">
          <cell r="AM9">
            <v>10756.6042</v>
          </cell>
        </row>
        <row r="10">
          <cell r="AM10">
            <v>2071.92599</v>
          </cell>
        </row>
        <row r="11">
          <cell r="AM11">
            <v>5898.784540000001</v>
          </cell>
        </row>
        <row r="12">
          <cell r="AM12">
            <v>159806.90591</v>
          </cell>
        </row>
        <row r="13">
          <cell r="AM13">
            <v>374</v>
          </cell>
        </row>
        <row r="14">
          <cell r="AM14">
            <v>1834.47159</v>
          </cell>
        </row>
        <row r="15">
          <cell r="AM15">
            <v>197.49035999999998</v>
          </cell>
        </row>
        <row r="19">
          <cell r="AM19">
            <v>6650.571380000001</v>
          </cell>
        </row>
        <row r="20">
          <cell r="AM20">
            <v>31650.471840965416</v>
          </cell>
        </row>
        <row r="21">
          <cell r="AM21">
            <v>1797.96518</v>
          </cell>
        </row>
        <row r="22">
          <cell r="AM22">
            <v>594.6189199999999</v>
          </cell>
        </row>
      </sheetData>
      <sheetData sheetId="3">
        <row r="6">
          <cell r="AL6">
            <v>232336323.13933212</v>
          </cell>
        </row>
        <row r="28">
          <cell r="AH28">
            <v>-691158.282552643</v>
          </cell>
          <cell r="AL28">
            <v>-620467.282552643</v>
          </cell>
        </row>
        <row r="29">
          <cell r="AH29">
            <v>-251.9899999992922</v>
          </cell>
          <cell r="AL29">
            <v>-251.9899999992922</v>
          </cell>
        </row>
        <row r="30">
          <cell r="AH30">
            <v>-2780292.9994</v>
          </cell>
          <cell r="AL30">
            <v>-1124905.4076400003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o BS QLFeed level"/>
      <sheetName val="Grp borrowings"/>
      <sheetName val="Conso IS QLFeed level"/>
      <sheetName val="Permanent adjm (QLF)"/>
      <sheetName val="Current adjm (QLF)"/>
      <sheetName val="Current adjm  (2)(QLF)"/>
      <sheetName val="Permanent adjm (QLRE)"/>
      <sheetName val="Current adjm (QLRE)"/>
      <sheetName val="Sheet1"/>
      <sheetName val="CONBS-TLGROUP"/>
      <sheetName val="CONPL-TLGROUP"/>
      <sheetName val="TL Group-CONADJ"/>
      <sheetName val="QLO-BS"/>
      <sheetName val="QLO-P&amp;L"/>
      <sheetName val="QLO-CONSOLADJ"/>
      <sheetName val="QLO-ACQUISITION"/>
      <sheetName val="Conso BS QLMP level"/>
      <sheetName val="Conso IS QLMP level"/>
      <sheetName val="Consol QLMP adj"/>
      <sheetName val="QLMP-MI proofing"/>
    </sheetNames>
    <sheetDataSet>
      <sheetData sheetId="2">
        <row r="5">
          <cell r="AH5">
            <v>457305316.8493321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.9.04 CF-revised"/>
      <sheetName val="30.9.04 CF"/>
      <sheetName val="30.6.04 CF"/>
      <sheetName val="QLF"/>
      <sheetName val="QLR"/>
    </sheetNames>
    <sheetDataSet>
      <sheetData sheetId="2">
        <row r="78">
          <cell r="G78">
            <v>21833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FS-30.9.04-kpmg"/>
      <sheetName val="Condensed Equity-30.9.0-kpmg"/>
      <sheetName val="Condensed PL-30.9.2004-kpmg"/>
      <sheetName val="Condensed BS-30.9.2004-kpmg"/>
      <sheetName val="Condensed BS-30.9.2004"/>
      <sheetName val="Condensed Equity ste-30.9.04"/>
      <sheetName val="Condensed PL-30.9.2004 "/>
      <sheetName val="Condensed CFS-30.9.04"/>
      <sheetName val="CPO data"/>
      <sheetName val="KLSE-Qtrly Notes-30.9.2004"/>
      <sheetName val="Notes to IFS-30.9.2004"/>
      <sheetName val="pbt-qtr-30.9.2004"/>
      <sheetName val="Sales-qtr-30.9.2004"/>
      <sheetName val="pbt-qtr-30.6.2004"/>
      <sheetName val="Sales-qtr-30.6.2004"/>
      <sheetName val="KLSE-Qtrly Notes-30.6.2004"/>
      <sheetName val="Notes to IFS-30.6.2004"/>
      <sheetName val="Condensed CFS-30.6.04"/>
      <sheetName val="Condensed Equity ste-30.6.2004"/>
      <sheetName val="Condensed BS-30.6.2004"/>
      <sheetName val="Condensed PL-30.6.2004"/>
      <sheetName val="KLSE-Qtrly Notes-31.3.2004"/>
      <sheetName val="Condensed PL-31.3.2004"/>
      <sheetName val="Condensed Equity ste-31.3.04"/>
      <sheetName val="Condensed CFS-31.3.2004"/>
      <sheetName val="Condensed BS-31.3.2004"/>
      <sheetName val="Notes to IFS-31.3.2004"/>
      <sheetName val="Sales-qtr-31.3.04-march04"/>
      <sheetName val="pbt-qtr-31.3.04-march04"/>
      <sheetName val="Condensed CFS-31.12.2003"/>
      <sheetName val="KLSE-Qtrly Notes-31.12.2003"/>
      <sheetName val="Notes to IFS-31.12.2003"/>
      <sheetName val="Condensed BS-31.12.2003"/>
      <sheetName val="Condensed Equity ste-31.12.03"/>
      <sheetName val="KLSE-Qtrly Notes-30.9.03"/>
      <sheetName val="Condensed PL-31.12.02"/>
      <sheetName val="Condensed PL-31.12.2003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12">
        <row r="76">
          <cell r="W76">
            <v>232336.32313933212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7">
      <selection activeCell="K14" sqref="K14"/>
    </sheetView>
  </sheetViews>
  <sheetFormatPr defaultColWidth="9.140625" defaultRowHeight="15"/>
  <sheetData>
    <row r="13" ht="19.5">
      <c r="E13" s="13" t="s">
        <v>208</v>
      </c>
    </row>
    <row r="14" ht="15">
      <c r="E14" s="24" t="s">
        <v>183</v>
      </c>
    </row>
    <row r="16" ht="18">
      <c r="B16" s="4" t="s">
        <v>256</v>
      </c>
    </row>
    <row r="19" ht="15">
      <c r="E19" s="26" t="s">
        <v>126</v>
      </c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0"/>
  <sheetViews>
    <sheetView view="pageBreakPreview" zoomScaleSheetLayoutView="10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7" sqref="C57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6.57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208</v>
      </c>
    </row>
    <row r="2" ht="15">
      <c r="A2" s="24" t="s">
        <v>183</v>
      </c>
    </row>
    <row r="3" spans="1:2" ht="18">
      <c r="A3" s="4" t="s">
        <v>256</v>
      </c>
      <c r="B3" s="24"/>
    </row>
    <row r="4" ht="15">
      <c r="A4" s="24"/>
    </row>
    <row r="5" ht="15">
      <c r="A5" s="1" t="s">
        <v>72</v>
      </c>
    </row>
    <row r="7" spans="1:2" ht="18.75">
      <c r="A7" s="77" t="s">
        <v>73</v>
      </c>
      <c r="B7" s="78" t="s">
        <v>32</v>
      </c>
    </row>
    <row r="8" ht="15">
      <c r="B8" t="s">
        <v>33</v>
      </c>
    </row>
    <row r="10" ht="15">
      <c r="B10" t="s">
        <v>221</v>
      </c>
    </row>
    <row r="12" ht="15">
      <c r="B12" t="s">
        <v>34</v>
      </c>
    </row>
    <row r="13" ht="15">
      <c r="B13" t="s">
        <v>222</v>
      </c>
    </row>
    <row r="15" spans="1:2" ht="18.75">
      <c r="A15" s="77" t="s">
        <v>74</v>
      </c>
      <c r="B15" s="75" t="s">
        <v>110</v>
      </c>
    </row>
    <row r="16" ht="15">
      <c r="B16" t="s">
        <v>75</v>
      </c>
    </row>
    <row r="18" spans="1:2" ht="18.75">
      <c r="A18" s="83" t="s">
        <v>76</v>
      </c>
      <c r="B18" s="75" t="s">
        <v>35</v>
      </c>
    </row>
    <row r="19" ht="15">
      <c r="B19" t="s">
        <v>219</v>
      </c>
    </row>
    <row r="21" ht="15">
      <c r="B21" t="s">
        <v>96</v>
      </c>
    </row>
    <row r="22" ht="15">
      <c r="B22" t="s">
        <v>223</v>
      </c>
    </row>
    <row r="24" ht="15">
      <c r="B24" t="s">
        <v>26</v>
      </c>
    </row>
    <row r="25" ht="15">
      <c r="B25" t="s">
        <v>57</v>
      </c>
    </row>
    <row r="26" ht="15">
      <c r="B26" t="s">
        <v>224</v>
      </c>
    </row>
    <row r="28" ht="15">
      <c r="B28" t="s">
        <v>25</v>
      </c>
    </row>
    <row r="30" spans="1:2" ht="18.75">
      <c r="A30" s="77" t="s">
        <v>77</v>
      </c>
      <c r="B30" s="75" t="s">
        <v>36</v>
      </c>
    </row>
    <row r="31" ht="15">
      <c r="B31" t="s">
        <v>37</v>
      </c>
    </row>
    <row r="33" spans="1:2" ht="18.75">
      <c r="A33" s="77" t="s">
        <v>78</v>
      </c>
      <c r="B33" s="75" t="s">
        <v>70</v>
      </c>
    </row>
    <row r="34" ht="15">
      <c r="B34" t="s">
        <v>71</v>
      </c>
    </row>
    <row r="36" spans="1:2" ht="18.75">
      <c r="A36" s="77" t="s">
        <v>79</v>
      </c>
      <c r="B36" s="75" t="s">
        <v>38</v>
      </c>
    </row>
    <row r="37" ht="15">
      <c r="B37" t="s">
        <v>305</v>
      </c>
    </row>
    <row r="40" spans="1:2" ht="18.75">
      <c r="A40" s="77" t="s">
        <v>80</v>
      </c>
      <c r="B40" s="75" t="s">
        <v>39</v>
      </c>
    </row>
    <row r="41" spans="4:5" ht="15">
      <c r="D41" s="217" t="s">
        <v>257</v>
      </c>
      <c r="E41" s="217"/>
    </row>
    <row r="42" spans="4:5" ht="15">
      <c r="D42" s="203" t="s">
        <v>258</v>
      </c>
      <c r="E42" s="202" t="s">
        <v>259</v>
      </c>
    </row>
    <row r="43" spans="4:5" ht="15">
      <c r="D43" s="204" t="s">
        <v>260</v>
      </c>
      <c r="E43" s="204" t="s">
        <v>260</v>
      </c>
    </row>
    <row r="44" spans="2:5" ht="15">
      <c r="B44" t="s">
        <v>40</v>
      </c>
      <c r="D44" s="202" t="s">
        <v>188</v>
      </c>
      <c r="E44" s="202" t="s">
        <v>188</v>
      </c>
    </row>
    <row r="45" spans="2:5" ht="17.25">
      <c r="B45" t="s">
        <v>226</v>
      </c>
      <c r="D45" s="84">
        <v>6480</v>
      </c>
      <c r="E45" s="84">
        <v>6480</v>
      </c>
    </row>
    <row r="46" spans="4:5" ht="17.25">
      <c r="D46" s="84"/>
      <c r="E46" s="84"/>
    </row>
    <row r="47" spans="4:5" ht="17.25">
      <c r="D47" s="84"/>
      <c r="E47" s="84"/>
    </row>
    <row r="48" spans="1:5" ht="20.25">
      <c r="A48" s="77" t="s">
        <v>81</v>
      </c>
      <c r="B48" s="75" t="s">
        <v>41</v>
      </c>
      <c r="D48" s="84"/>
      <c r="E48" s="84"/>
    </row>
    <row r="49" spans="1:5" ht="20.25">
      <c r="A49" s="77"/>
      <c r="B49" s="14" t="s">
        <v>261</v>
      </c>
      <c r="D49" s="84"/>
      <c r="E49" s="84"/>
    </row>
    <row r="50" spans="4:5" ht="17.25">
      <c r="D50" s="84"/>
      <c r="E50" s="84"/>
    </row>
    <row r="51" spans="1:5" ht="15">
      <c r="A51" s="52"/>
      <c r="B51" s="85" t="s">
        <v>262</v>
      </c>
      <c r="C51" s="52"/>
      <c r="D51" s="53" t="s">
        <v>190</v>
      </c>
      <c r="E51" s="53" t="s">
        <v>209</v>
      </c>
    </row>
    <row r="52" spans="1:5" ht="15">
      <c r="A52" s="52"/>
      <c r="B52" s="52"/>
      <c r="C52" s="52"/>
      <c r="D52" s="53" t="s">
        <v>188</v>
      </c>
      <c r="E52" s="53" t="s">
        <v>188</v>
      </c>
    </row>
    <row r="53" spans="1:5" ht="15">
      <c r="A53" s="52"/>
      <c r="B53" s="161" t="s">
        <v>27</v>
      </c>
      <c r="C53" s="52"/>
      <c r="D53" s="52">
        <f>'KLSE-Qtrly Notes-30.9.04'!F16</f>
        <v>66609</v>
      </c>
      <c r="E53" s="52">
        <f>'KLSE-Qtrly Notes-30.9.04'!F26</f>
        <v>10430</v>
      </c>
    </row>
    <row r="54" spans="1:5" ht="15">
      <c r="A54" s="52"/>
      <c r="B54" s="161" t="s">
        <v>28</v>
      </c>
      <c r="C54" s="52"/>
      <c r="D54" s="52">
        <f>'KLSE-Qtrly Notes-30.9.04'!F17</f>
        <v>104101</v>
      </c>
      <c r="E54" s="52">
        <f>'KLSE-Qtrly Notes-30.9.04'!F27</f>
        <v>4843</v>
      </c>
    </row>
    <row r="55" spans="1:5" ht="15">
      <c r="A55" s="52"/>
      <c r="B55" s="161" t="s">
        <v>227</v>
      </c>
      <c r="C55" s="52"/>
      <c r="D55" s="52">
        <f>'KLSE-Qtrly Notes-30.9.04'!F18</f>
        <v>286595.31684933207</v>
      </c>
      <c r="E55" s="52">
        <f>'KLSE-Qtrly Notes-30.9.04'!F28</f>
        <v>5062</v>
      </c>
    </row>
    <row r="56" spans="1:5" ht="15.75" thickBot="1">
      <c r="A56" s="52"/>
      <c r="B56" s="52" t="s">
        <v>210</v>
      </c>
      <c r="C56" s="52"/>
      <c r="D56" s="160">
        <f>SUM(D53:D55)</f>
        <v>457305.31684933207</v>
      </c>
      <c r="E56" s="160">
        <f>SUM(E53:E55)</f>
        <v>20335</v>
      </c>
    </row>
    <row r="57" spans="1:5" ht="15.75" thickTop="1">
      <c r="A57" s="52"/>
      <c r="B57" s="52"/>
      <c r="C57" s="52"/>
      <c r="D57" s="52"/>
      <c r="E57" s="52"/>
    </row>
    <row r="58" spans="1:2" ht="18.75">
      <c r="A58" s="77" t="s">
        <v>82</v>
      </c>
      <c r="B58" s="86" t="s">
        <v>42</v>
      </c>
    </row>
    <row r="59" ht="15">
      <c r="B59" s="161" t="s">
        <v>43</v>
      </c>
    </row>
    <row r="61" spans="1:2" ht="18.75">
      <c r="A61" s="77" t="s">
        <v>83</v>
      </c>
      <c r="B61" s="86" t="s">
        <v>111</v>
      </c>
    </row>
    <row r="62" ht="15">
      <c r="B62" t="s">
        <v>116</v>
      </c>
    </row>
    <row r="64" spans="1:2" ht="18.75">
      <c r="A64" s="77" t="s">
        <v>84</v>
      </c>
      <c r="B64" s="86" t="s">
        <v>44</v>
      </c>
    </row>
    <row r="65" ht="15">
      <c r="B65" s="17" t="s">
        <v>228</v>
      </c>
    </row>
    <row r="66" ht="15">
      <c r="B66" s="17"/>
    </row>
    <row r="67" ht="15">
      <c r="B67" s="17"/>
    </row>
    <row r="69" spans="1:2" ht="18.75">
      <c r="A69" s="77" t="s">
        <v>85</v>
      </c>
      <c r="B69" s="78" t="s">
        <v>86</v>
      </c>
    </row>
    <row r="71" ht="15">
      <c r="B71" s="17" t="s">
        <v>87</v>
      </c>
    </row>
    <row r="72" spans="2:5" ht="15">
      <c r="B72" t="s">
        <v>112</v>
      </c>
      <c r="E72" s="2" t="s">
        <v>88</v>
      </c>
    </row>
    <row r="73" spans="2:5" ht="15">
      <c r="B73" t="s">
        <v>220</v>
      </c>
      <c r="E73" s="53">
        <v>324</v>
      </c>
    </row>
    <row r="74" spans="2:5" ht="15">
      <c r="B74" t="s">
        <v>263</v>
      </c>
      <c r="E74" s="52">
        <v>0</v>
      </c>
    </row>
    <row r="75" spans="2:5" ht="15.75" thickBot="1">
      <c r="B75" t="s">
        <v>264</v>
      </c>
      <c r="E75" s="160">
        <f>SUM(E73:E74)</f>
        <v>324</v>
      </c>
    </row>
    <row r="76" ht="15.75" thickTop="1"/>
    <row r="82" spans="1:2" ht="18.75">
      <c r="A82" s="79"/>
      <c r="B82" s="78"/>
    </row>
    <row r="102" ht="15">
      <c r="A102" s="2"/>
    </row>
    <row r="103" ht="15">
      <c r="A103" s="2"/>
    </row>
    <row r="105" spans="1:2" ht="15">
      <c r="A105" s="2"/>
      <c r="B105" s="66"/>
    </row>
    <row r="106" ht="15">
      <c r="B106" s="66"/>
    </row>
    <row r="107" ht="15">
      <c r="B107" s="66"/>
    </row>
    <row r="108" ht="15">
      <c r="B108" s="66"/>
    </row>
    <row r="109" ht="15">
      <c r="B109" s="66"/>
    </row>
    <row r="111" ht="15">
      <c r="A111" s="2"/>
    </row>
    <row r="112" ht="15">
      <c r="A112" s="2"/>
    </row>
    <row r="113" ht="15">
      <c r="B113" s="17"/>
    </row>
    <row r="116" ht="15">
      <c r="B116" s="17"/>
    </row>
    <row r="117" spans="1:2" ht="15">
      <c r="A117" s="2"/>
      <c r="B117" s="17"/>
    </row>
    <row r="118" ht="15">
      <c r="B118" s="17"/>
    </row>
    <row r="122" spans="1:2" ht="18.75">
      <c r="A122" s="79"/>
      <c r="B122" s="78"/>
    </row>
    <row r="123" ht="15">
      <c r="B123" s="14"/>
    </row>
    <row r="124" ht="15">
      <c r="B124" s="14"/>
    </row>
    <row r="125" ht="15">
      <c r="B125" s="14"/>
    </row>
    <row r="126" spans="1:2" ht="18.75">
      <c r="A126" s="79"/>
      <c r="B126" s="75"/>
    </row>
    <row r="127" ht="15">
      <c r="B127" s="14"/>
    </row>
    <row r="128" ht="15">
      <c r="B128" s="14"/>
    </row>
    <row r="130" spans="1:6" ht="18.75">
      <c r="A130" s="79"/>
      <c r="B130" s="80"/>
      <c r="C130" s="28"/>
      <c r="D130" s="28"/>
      <c r="E130" s="28"/>
      <c r="F130" s="28"/>
    </row>
    <row r="131" spans="2:6" ht="15">
      <c r="B131" s="21"/>
      <c r="C131" s="22"/>
      <c r="D131" s="22"/>
      <c r="E131" s="22"/>
      <c r="F131" s="22"/>
    </row>
    <row r="132" spans="2:6" ht="15">
      <c r="B132" s="21"/>
      <c r="C132" s="22"/>
      <c r="D132" s="22"/>
      <c r="E132" s="22"/>
      <c r="F132" s="22"/>
    </row>
    <row r="134" spans="3:6" ht="15">
      <c r="C134" s="52"/>
      <c r="D134" s="52"/>
      <c r="E134" s="54"/>
      <c r="F134" s="52"/>
    </row>
    <row r="135" spans="3:6" ht="17.25">
      <c r="C135" s="72"/>
      <c r="D135" s="30"/>
      <c r="E135" s="74"/>
      <c r="F135" s="30"/>
    </row>
    <row r="136" spans="3:6" ht="15">
      <c r="C136" s="52"/>
      <c r="D136" s="52"/>
      <c r="E136" s="52"/>
      <c r="F136" s="52"/>
    </row>
    <row r="137" spans="3:6" ht="15">
      <c r="C137" s="52"/>
      <c r="D137" s="53"/>
      <c r="E137" s="52"/>
      <c r="F137" s="53"/>
    </row>
    <row r="138" spans="3:6" ht="17.25">
      <c r="C138" s="38"/>
      <c r="D138" s="38"/>
      <c r="E138" s="39"/>
      <c r="F138" s="38"/>
    </row>
    <row r="139" spans="3:6" ht="17.25">
      <c r="C139" s="29"/>
      <c r="D139" s="29"/>
      <c r="E139" s="29"/>
      <c r="F139" s="29"/>
    </row>
    <row r="143" spans="1:2" ht="18.75">
      <c r="A143" s="79"/>
      <c r="B143" s="78"/>
    </row>
    <row r="144" ht="15">
      <c r="B144" s="17"/>
    </row>
    <row r="146" spans="1:2" ht="18.75">
      <c r="A146" s="79"/>
      <c r="B146" s="78"/>
    </row>
    <row r="147" spans="1:6" ht="18.75">
      <c r="A147" s="79"/>
      <c r="B147" s="78"/>
      <c r="C147" s="28"/>
      <c r="D147" s="28"/>
      <c r="E147" s="28"/>
      <c r="F147" s="28"/>
    </row>
    <row r="148" spans="1:6" ht="18.75">
      <c r="A148" s="79"/>
      <c r="B148" s="78"/>
      <c r="C148" s="22"/>
      <c r="D148" s="22"/>
      <c r="E148" s="22"/>
      <c r="F148" s="22"/>
    </row>
    <row r="149" spans="1:6" ht="18.75">
      <c r="A149" s="79"/>
      <c r="B149" s="78"/>
      <c r="C149" s="22"/>
      <c r="D149" s="22"/>
      <c r="E149" s="22"/>
      <c r="F149" s="22"/>
    </row>
    <row r="150" spans="1:2" ht="18.75">
      <c r="A150" s="79"/>
      <c r="B150" s="78"/>
    </row>
    <row r="151" spans="1:2" ht="18.75">
      <c r="A151" s="79"/>
      <c r="B151" s="17"/>
    </row>
    <row r="152" spans="1:2" ht="18.75">
      <c r="A152" s="79"/>
      <c r="B152" s="78"/>
    </row>
    <row r="153" spans="1:2" ht="18.75">
      <c r="A153" s="79"/>
      <c r="B153" s="17"/>
    </row>
    <row r="154" spans="1:2" ht="18.75">
      <c r="A154" s="79"/>
      <c r="B154" s="17"/>
    </row>
    <row r="155" spans="1:6" ht="18.75">
      <c r="A155" s="79"/>
      <c r="B155" s="17"/>
      <c r="C155" s="71"/>
      <c r="D155" s="71"/>
      <c r="E155" s="71"/>
      <c r="F155" s="71"/>
    </row>
    <row r="156" spans="1:6" ht="18.75">
      <c r="A156" s="79"/>
      <c r="B156" s="17"/>
      <c r="C156" s="71"/>
      <c r="D156" s="71"/>
      <c r="E156" s="71"/>
      <c r="F156" s="71"/>
    </row>
    <row r="157" spans="1:2" ht="18.75">
      <c r="A157" s="79"/>
      <c r="B157" s="78"/>
    </row>
    <row r="158" spans="1:6" ht="18.75">
      <c r="A158" s="79"/>
      <c r="E158" s="28"/>
      <c r="F158" s="28"/>
    </row>
    <row r="159" spans="1:6" ht="18.75">
      <c r="A159" s="79"/>
      <c r="B159" s="81"/>
      <c r="E159" s="22"/>
      <c r="F159" s="22"/>
    </row>
    <row r="160" spans="1:2" ht="18.75">
      <c r="A160" s="79"/>
      <c r="B160" s="17"/>
    </row>
    <row r="161" spans="1:2" ht="18.75">
      <c r="A161" s="79"/>
      <c r="B161" s="17"/>
    </row>
    <row r="162" spans="1:2" ht="18.75">
      <c r="A162" s="79"/>
      <c r="B162" s="17"/>
    </row>
    <row r="163" ht="15">
      <c r="B163" s="17"/>
    </row>
    <row r="165" spans="1:2" ht="15">
      <c r="A165" s="28"/>
      <c r="B165" s="25"/>
    </row>
    <row r="166" spans="1:2" ht="15">
      <c r="A166" s="28"/>
      <c r="B166" s="17"/>
    </row>
    <row r="167" ht="15">
      <c r="B167" s="17"/>
    </row>
    <row r="168" spans="1:2" ht="18.75">
      <c r="A168" s="77"/>
      <c r="B168" s="78"/>
    </row>
    <row r="169" spans="1:2" ht="15">
      <c r="A169" s="28"/>
      <c r="B169" s="17"/>
    </row>
    <row r="170" spans="1:2" ht="15">
      <c r="A170" s="28"/>
      <c r="B170" s="17"/>
    </row>
    <row r="172" spans="1:2" ht="15">
      <c r="A172" s="28"/>
      <c r="B172" s="25"/>
    </row>
    <row r="173" spans="1:2" ht="15">
      <c r="A173" s="28"/>
      <c r="B173" s="25"/>
    </row>
    <row r="174" spans="1:2" ht="15">
      <c r="A174" s="28"/>
      <c r="B174" s="25"/>
    </row>
    <row r="175" ht="15">
      <c r="B175" s="17"/>
    </row>
    <row r="176" ht="15">
      <c r="B176" s="17"/>
    </row>
    <row r="177" ht="15">
      <c r="B177" s="16"/>
    </row>
    <row r="178" spans="1:2" ht="18.75">
      <c r="A178" s="79"/>
      <c r="B178" s="75"/>
    </row>
    <row r="179" spans="5:6" ht="15">
      <c r="E179" s="2"/>
      <c r="F179" s="2"/>
    </row>
    <row r="180" spans="2:6" ht="15">
      <c r="B180" s="27"/>
      <c r="E180" s="33"/>
      <c r="F180" s="33"/>
    </row>
    <row r="181" spans="2:6" ht="17.25">
      <c r="B181" s="27"/>
      <c r="E181" s="29"/>
      <c r="F181" s="33"/>
    </row>
    <row r="182" spans="5:6" ht="17.25">
      <c r="E182" s="29"/>
      <c r="F182" s="34"/>
    </row>
    <row r="183" spans="2:6" ht="15">
      <c r="B183" s="27"/>
      <c r="E183" s="34"/>
      <c r="F183" s="33"/>
    </row>
    <row r="184" spans="2:6" ht="17.25">
      <c r="B184" s="27"/>
      <c r="E184" s="29"/>
      <c r="F184" s="33"/>
    </row>
    <row r="185" spans="5:6" ht="15">
      <c r="E185" s="33"/>
      <c r="F185" s="34"/>
    </row>
    <row r="186" spans="2:6" ht="15">
      <c r="B186" s="27"/>
      <c r="E186" s="52"/>
      <c r="F186" s="33"/>
    </row>
    <row r="187" spans="2:6" ht="17.25">
      <c r="B187" s="27"/>
      <c r="E187" s="29"/>
      <c r="F187" s="33"/>
    </row>
    <row r="188" spans="5:6" ht="15">
      <c r="E188" s="33"/>
      <c r="F188" s="34"/>
    </row>
    <row r="189" spans="2:6" ht="15">
      <c r="B189" s="27"/>
      <c r="E189" s="34"/>
      <c r="F189" s="33"/>
    </row>
    <row r="190" spans="2:6" ht="17.25">
      <c r="B190" s="27"/>
      <c r="E190" s="29"/>
      <c r="F190" s="33"/>
    </row>
    <row r="191" spans="2:6" ht="15">
      <c r="B191" s="27"/>
      <c r="C191" s="14"/>
      <c r="E191" s="34"/>
      <c r="F191" s="33"/>
    </row>
    <row r="192" spans="2:6" ht="15">
      <c r="B192" s="27"/>
      <c r="E192" s="34"/>
      <c r="F192" s="33"/>
    </row>
    <row r="193" spans="2:6" ht="17.25">
      <c r="B193" s="27"/>
      <c r="E193" s="57"/>
      <c r="F193" s="29"/>
    </row>
    <row r="194" spans="5:6" ht="17.25">
      <c r="E194" s="33"/>
      <c r="F194" s="61"/>
    </row>
    <row r="195" spans="5:6" ht="17.25">
      <c r="E195" s="33"/>
      <c r="F195" s="61"/>
    </row>
    <row r="196" spans="1:2" ht="15">
      <c r="A196" s="28"/>
      <c r="B196" s="25"/>
    </row>
    <row r="197" ht="15">
      <c r="B197" s="17"/>
    </row>
    <row r="198" ht="15">
      <c r="B198" s="17"/>
    </row>
    <row r="199" spans="1:2" ht="18.75">
      <c r="A199" s="77"/>
      <c r="B199" s="75"/>
    </row>
    <row r="200" ht="15">
      <c r="B200" s="17"/>
    </row>
    <row r="203" spans="1:2" ht="18.75">
      <c r="A203" s="79"/>
      <c r="B203" s="78"/>
    </row>
    <row r="204" ht="15">
      <c r="B204" s="16"/>
    </row>
    <row r="205" ht="15">
      <c r="B205" s="20"/>
    </row>
    <row r="206" spans="1:2" ht="18.75">
      <c r="A206" s="79"/>
      <c r="B206" s="80"/>
    </row>
    <row r="207" ht="15">
      <c r="B207" s="17"/>
    </row>
    <row r="208" ht="15">
      <c r="B208" s="17"/>
    </row>
    <row r="209" ht="15">
      <c r="B209" s="17"/>
    </row>
    <row r="210" ht="15">
      <c r="B210" s="17"/>
    </row>
    <row r="211" spans="1:2" ht="18.75">
      <c r="A211" s="79"/>
      <c r="B211" s="78"/>
    </row>
    <row r="212" ht="15">
      <c r="B212" s="17"/>
    </row>
    <row r="213" ht="15">
      <c r="B213" s="17"/>
    </row>
    <row r="214" ht="15">
      <c r="B214" s="17"/>
    </row>
    <row r="215" ht="15">
      <c r="B215" s="17"/>
    </row>
    <row r="216" spans="2:6" ht="15">
      <c r="B216" s="17"/>
      <c r="C216" s="28"/>
      <c r="D216" s="28"/>
      <c r="E216" s="28"/>
      <c r="F216" s="28"/>
    </row>
    <row r="217" spans="3:6" ht="15">
      <c r="C217" s="22"/>
      <c r="D217" s="22"/>
      <c r="E217" s="22"/>
      <c r="F217" s="22"/>
    </row>
    <row r="218" spans="2:6" ht="15">
      <c r="B218" s="17"/>
      <c r="C218" s="22"/>
      <c r="D218" s="22"/>
      <c r="E218" s="22"/>
      <c r="F218" s="22"/>
    </row>
    <row r="220" spans="1:2" ht="15">
      <c r="A220" s="2"/>
      <c r="B220" s="17"/>
    </row>
    <row r="221" ht="15">
      <c r="B221" s="16"/>
    </row>
    <row r="222" spans="1:5" ht="15">
      <c r="A222" s="19"/>
      <c r="B222" s="15"/>
      <c r="C222" s="19"/>
      <c r="D222" s="19"/>
      <c r="E222" s="14"/>
    </row>
    <row r="223" spans="2:5" ht="15">
      <c r="B223" s="17"/>
      <c r="C223" s="19"/>
      <c r="D223" s="19"/>
      <c r="E223" s="14"/>
    </row>
    <row r="224" spans="1:5" ht="15">
      <c r="A224" s="82"/>
      <c r="B224" s="17"/>
      <c r="C224" s="19"/>
      <c r="D224" s="19"/>
      <c r="E224" s="14"/>
    </row>
    <row r="225" spans="2:5" ht="15">
      <c r="B225" s="17"/>
      <c r="C225" s="19"/>
      <c r="D225" s="19"/>
      <c r="E225" s="14"/>
    </row>
    <row r="226" spans="2:5" ht="15">
      <c r="B226" s="19"/>
      <c r="C226" s="19"/>
      <c r="D226" s="19"/>
      <c r="E226" s="19"/>
    </row>
    <row r="227" spans="2:6" ht="15">
      <c r="B227" s="17"/>
      <c r="E227" s="23"/>
      <c r="F227" s="17"/>
    </row>
    <row r="228" spans="2:6" ht="15">
      <c r="B228" s="35"/>
      <c r="F228" s="17"/>
    </row>
    <row r="230" ht="15">
      <c r="F230" s="18"/>
    </row>
  </sheetData>
  <sheetProtection/>
  <mergeCells count="1">
    <mergeCell ref="D41:E41"/>
  </mergeCells>
  <printOptions/>
  <pageMargins left="0.75" right="0.75" top="1" bottom="1" header="0.5" footer="0.5"/>
  <pageSetup blackAndWhite="1" fitToHeight="1" fitToWidth="1" horizontalDpi="300" verticalDpi="300" orientation="portrait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3" sqref="J13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3" t="s">
        <v>208</v>
      </c>
    </row>
    <row r="2" ht="15">
      <c r="A2" s="24" t="s">
        <v>183</v>
      </c>
    </row>
    <row r="3" ht="15">
      <c r="A3" s="24"/>
    </row>
    <row r="4" ht="18">
      <c r="A4" s="4" t="s">
        <v>256</v>
      </c>
    </row>
    <row r="5" ht="15">
      <c r="A5" s="24"/>
    </row>
    <row r="6" ht="18.75">
      <c r="A6" s="75" t="s">
        <v>265</v>
      </c>
    </row>
    <row r="7" spans="1:10" ht="18.75">
      <c r="A7" s="75"/>
      <c r="J7" s="28"/>
    </row>
    <row r="8" spans="8:10" ht="15">
      <c r="H8" s="28" t="str">
        <f>'[5]Condensed BS-30.6.2003'!H8</f>
        <v>At</v>
      </c>
      <c r="I8" s="28"/>
      <c r="J8" s="28" t="s">
        <v>229</v>
      </c>
    </row>
    <row r="9" spans="7:10" ht="15">
      <c r="G9" s="2" t="s">
        <v>45</v>
      </c>
      <c r="H9" s="28" t="s">
        <v>260</v>
      </c>
      <c r="I9" s="174"/>
      <c r="J9" s="28" t="s">
        <v>214</v>
      </c>
    </row>
    <row r="10" spans="8:10" ht="15">
      <c r="H10" s="28" t="str">
        <f>'[5]Condensed BS-30.6.2003'!H10</f>
        <v>RM'000</v>
      </c>
      <c r="I10" s="28"/>
      <c r="J10" s="28" t="str">
        <f>'[5]Condensed BS-30.6.2003'!J10</f>
        <v>RM'000</v>
      </c>
    </row>
    <row r="11" ht="15">
      <c r="C11" t="s">
        <v>218</v>
      </c>
    </row>
    <row r="12" spans="2:10" ht="18.75">
      <c r="B12" s="75" t="s">
        <v>42</v>
      </c>
      <c r="H12" s="52">
        <v>214404</v>
      </c>
      <c r="I12" s="52"/>
      <c r="J12" s="52">
        <v>208849</v>
      </c>
    </row>
    <row r="13" spans="2:10" ht="18.75">
      <c r="B13" s="75" t="s">
        <v>230</v>
      </c>
      <c r="H13" s="52">
        <v>3658</v>
      </c>
      <c r="I13" s="52"/>
      <c r="J13" s="52">
        <v>2456</v>
      </c>
    </row>
    <row r="14" spans="2:10" ht="18.75">
      <c r="B14" s="75" t="s">
        <v>46</v>
      </c>
      <c r="H14" s="52">
        <v>113</v>
      </c>
      <c r="I14" s="52"/>
      <c r="J14" s="52">
        <v>113</v>
      </c>
    </row>
    <row r="15" spans="2:10" ht="18.75">
      <c r="B15" s="75" t="s">
        <v>18</v>
      </c>
      <c r="H15" s="52">
        <v>87</v>
      </c>
      <c r="I15" s="52"/>
      <c r="J15" s="52">
        <v>89</v>
      </c>
    </row>
    <row r="17" ht="18.75">
      <c r="B17" s="75" t="s">
        <v>195</v>
      </c>
    </row>
    <row r="18" spans="2:10" ht="15">
      <c r="B18" t="s">
        <v>47</v>
      </c>
      <c r="H18" s="158">
        <v>87425</v>
      </c>
      <c r="J18" s="158">
        <v>80545</v>
      </c>
    </row>
    <row r="19" spans="2:10" ht="15">
      <c r="B19" t="s">
        <v>169</v>
      </c>
      <c r="H19" s="55">
        <v>96110</v>
      </c>
      <c r="J19" s="55">
        <v>91758</v>
      </c>
    </row>
    <row r="20" spans="2:10" ht="15">
      <c r="B20" t="s">
        <v>168</v>
      </c>
      <c r="H20" s="55">
        <v>46740</v>
      </c>
      <c r="J20" s="55">
        <f>SUM(31641+864)</f>
        <v>32505</v>
      </c>
    </row>
    <row r="21" spans="2:10" ht="15">
      <c r="B21" t="s">
        <v>17</v>
      </c>
      <c r="H21" s="55">
        <v>15964</v>
      </c>
      <c r="J21" s="55">
        <v>27606</v>
      </c>
    </row>
    <row r="22" spans="8:10" ht="15">
      <c r="H22" s="159">
        <f>SUM(H18:H21)</f>
        <v>246239</v>
      </c>
      <c r="J22" s="159">
        <f>SUM(J18:J21)</f>
        <v>232414</v>
      </c>
    </row>
    <row r="23" spans="2:10" ht="18.75">
      <c r="B23" s="75" t="s">
        <v>196</v>
      </c>
      <c r="H23" s="7"/>
      <c r="J23" s="65"/>
    </row>
    <row r="24" spans="2:10" ht="15">
      <c r="B24" t="s">
        <v>48</v>
      </c>
      <c r="H24" s="55">
        <v>55412</v>
      </c>
      <c r="J24" s="55">
        <v>44093</v>
      </c>
    </row>
    <row r="25" spans="2:10" ht="15">
      <c r="B25" t="s">
        <v>49</v>
      </c>
      <c r="H25" s="55">
        <v>160181</v>
      </c>
      <c r="J25" s="55">
        <f>SUM(152288+4085)</f>
        <v>156373</v>
      </c>
    </row>
    <row r="26" spans="2:10" ht="15">
      <c r="B26" t="s">
        <v>56</v>
      </c>
      <c r="H26" s="55">
        <v>25857</v>
      </c>
      <c r="J26" s="55">
        <f>SUM(182548-152288-4085)</f>
        <v>26175</v>
      </c>
    </row>
    <row r="27" spans="2:10" ht="15">
      <c r="B27" t="s">
        <v>50</v>
      </c>
      <c r="H27" s="55">
        <v>1951</v>
      </c>
      <c r="J27" s="55">
        <v>1748</v>
      </c>
    </row>
    <row r="28" spans="8:10" ht="15">
      <c r="H28" s="113">
        <f>SUM(H24:H27)</f>
        <v>243401</v>
      </c>
      <c r="J28" s="113">
        <f>SUM(J24:J27)</f>
        <v>228389</v>
      </c>
    </row>
    <row r="29" spans="2:10" ht="15">
      <c r="B29" s="26" t="s">
        <v>197</v>
      </c>
      <c r="H29" s="116">
        <f>SUM(H22-H28)</f>
        <v>2838</v>
      </c>
      <c r="J29" s="116">
        <f>SUM(J22-J28)</f>
        <v>4025</v>
      </c>
    </row>
    <row r="30" spans="8:10" ht="15.75" thickBot="1">
      <c r="H30" s="87">
        <f>SUM(H29+H12+H13+H14+H15)</f>
        <v>221100</v>
      </c>
      <c r="J30" s="87">
        <f>SUM(J29+J12+J13+J14+J15)</f>
        <v>215532</v>
      </c>
    </row>
    <row r="31" ht="15.75" thickTop="1"/>
    <row r="32" ht="15">
      <c r="B32" t="s">
        <v>51</v>
      </c>
    </row>
    <row r="34" ht="18.75">
      <c r="B34" s="75" t="s">
        <v>52</v>
      </c>
    </row>
    <row r="35" spans="2:10" ht="15">
      <c r="B35" t="s">
        <v>53</v>
      </c>
      <c r="H35" s="52">
        <v>75000</v>
      </c>
      <c r="I35" s="52"/>
      <c r="J35" s="52">
        <v>60000</v>
      </c>
    </row>
    <row r="36" spans="2:11" ht="15">
      <c r="B36" t="s">
        <v>54</v>
      </c>
      <c r="H36" s="88">
        <v>63727</v>
      </c>
      <c r="I36" s="88"/>
      <c r="J36" s="88">
        <v>69699</v>
      </c>
      <c r="K36" s="33"/>
    </row>
    <row r="37" spans="2:10" ht="15">
      <c r="B37" s="27" t="s">
        <v>109</v>
      </c>
      <c r="F37" s="33"/>
      <c r="G37" s="52"/>
      <c r="H37" s="52">
        <f>SUM(H35:H36)</f>
        <v>138727</v>
      </c>
      <c r="I37" s="52"/>
      <c r="J37" s="52">
        <f>SUM(J35:J36)</f>
        <v>129699</v>
      </c>
    </row>
    <row r="38" spans="2:10" ht="17.25">
      <c r="B38" s="14" t="s">
        <v>204</v>
      </c>
      <c r="H38" s="84">
        <v>1836</v>
      </c>
      <c r="I38" s="84"/>
      <c r="J38" s="84">
        <v>1866</v>
      </c>
    </row>
    <row r="39" spans="2:10" ht="15">
      <c r="B39" s="27"/>
      <c r="H39" s="52">
        <f>SUM(H37:H38)</f>
        <v>140563</v>
      </c>
      <c r="I39" s="52"/>
      <c r="J39" s="52">
        <f>SUM(J37:J38)</f>
        <v>131565</v>
      </c>
    </row>
    <row r="40" spans="2:11" ht="18.75">
      <c r="B40" s="75" t="s">
        <v>199</v>
      </c>
      <c r="H40" s="52">
        <v>20259</v>
      </c>
      <c r="I40" s="52"/>
      <c r="J40" s="52">
        <v>19920</v>
      </c>
      <c r="K40" s="33"/>
    </row>
    <row r="41" spans="8:9" ht="15">
      <c r="H41" s="52"/>
      <c r="I41" s="52"/>
    </row>
    <row r="42" spans="2:9" ht="18.75">
      <c r="B42" s="75" t="s">
        <v>231</v>
      </c>
      <c r="H42" s="52"/>
      <c r="I42" s="52"/>
    </row>
    <row r="43" spans="2:10" ht="15">
      <c r="B43" t="s">
        <v>170</v>
      </c>
      <c r="H43" s="52">
        <v>40694</v>
      </c>
      <c r="I43" s="52"/>
      <c r="J43" s="52">
        <v>45155</v>
      </c>
    </row>
    <row r="44" spans="2:11" ht="15">
      <c r="B44" t="s">
        <v>55</v>
      </c>
      <c r="H44" s="52">
        <v>19584</v>
      </c>
      <c r="J44" s="52">
        <v>18892</v>
      </c>
      <c r="K44" s="76"/>
    </row>
    <row r="45" spans="8:11" ht="15.75" thickBot="1">
      <c r="H45" s="160">
        <f>SUM(H39:H44)</f>
        <v>221100</v>
      </c>
      <c r="J45" s="160">
        <f>SUM(J39:J44)</f>
        <v>215532</v>
      </c>
      <c r="K45" s="33"/>
    </row>
    <row r="46" ht="15.75" thickTop="1"/>
    <row r="48" spans="2:10" ht="17.25">
      <c r="B48" t="s">
        <v>232</v>
      </c>
      <c r="H48" s="184">
        <f>SUM(H39-H15)/H49</f>
        <v>0.9365066666666667</v>
      </c>
      <c r="I48" s="129"/>
      <c r="J48" s="184">
        <f>SUM(J39-J15)/J35</f>
        <v>2.1912666666666665</v>
      </c>
    </row>
    <row r="49" spans="2:10" ht="17.25">
      <c r="B49" t="s">
        <v>233</v>
      </c>
      <c r="H49" s="185">
        <v>150000</v>
      </c>
      <c r="I49" s="129"/>
      <c r="J49" s="130">
        <v>60000</v>
      </c>
    </row>
    <row r="50" spans="2:10" ht="17.25">
      <c r="B50" t="s">
        <v>234</v>
      </c>
      <c r="H50" s="186" t="s">
        <v>235</v>
      </c>
      <c r="I50" s="129"/>
      <c r="J50" s="186" t="s">
        <v>236</v>
      </c>
    </row>
    <row r="51" spans="2:10" ht="17.25">
      <c r="B51" s="26"/>
      <c r="H51" s="129"/>
      <c r="I51" s="129"/>
      <c r="J51" s="129"/>
    </row>
    <row r="52" spans="8:10" ht="17.25">
      <c r="H52" s="129">
        <f>SUM(H45-H30)</f>
        <v>0</v>
      </c>
      <c r="I52" s="129"/>
      <c r="J52" s="129"/>
    </row>
    <row r="54" ht="15">
      <c r="A54" s="89" t="s">
        <v>237</v>
      </c>
    </row>
    <row r="55" ht="15">
      <c r="A55" s="182"/>
    </row>
    <row r="56" spans="8:10" ht="15">
      <c r="H56" s="36">
        <f>SUM(H30-H45)</f>
        <v>0</v>
      </c>
      <c r="I56" s="33"/>
      <c r="J56" s="36">
        <f>SUM(J30-J45)</f>
        <v>0</v>
      </c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5"/>
  <sheetViews>
    <sheetView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0" sqref="H30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6.7109375" style="0" customWidth="1"/>
  </cols>
  <sheetData>
    <row r="1" ht="19.5">
      <c r="A1" s="13" t="s">
        <v>208</v>
      </c>
    </row>
    <row r="2" ht="15">
      <c r="A2" s="24" t="s">
        <v>183</v>
      </c>
    </row>
    <row r="4" ht="18">
      <c r="A4" s="4" t="s">
        <v>256</v>
      </c>
    </row>
    <row r="7" ht="15.75">
      <c r="A7" s="110" t="s">
        <v>266</v>
      </c>
    </row>
    <row r="9" spans="5:8" ht="15">
      <c r="E9" s="2" t="s">
        <v>91</v>
      </c>
      <c r="F9" s="2" t="s">
        <v>99</v>
      </c>
      <c r="G9" s="2" t="s">
        <v>100</v>
      </c>
      <c r="H9" s="2" t="s">
        <v>102</v>
      </c>
    </row>
    <row r="10" spans="5:8" ht="15">
      <c r="E10" s="2" t="s">
        <v>92</v>
      </c>
      <c r="F10" s="2" t="s">
        <v>104</v>
      </c>
      <c r="G10" s="2" t="s">
        <v>101</v>
      </c>
      <c r="H10" s="2"/>
    </row>
    <row r="13" spans="5:8" ht="15">
      <c r="E13" s="2" t="s">
        <v>188</v>
      </c>
      <c r="F13" s="2" t="s">
        <v>188</v>
      </c>
      <c r="G13" s="2" t="s">
        <v>188</v>
      </c>
      <c r="H13" s="2" t="s">
        <v>188</v>
      </c>
    </row>
    <row r="14" spans="1:8" ht="15">
      <c r="A14" t="s">
        <v>217</v>
      </c>
      <c r="E14" s="53">
        <v>60000</v>
      </c>
      <c r="F14" s="52">
        <v>1907</v>
      </c>
      <c r="G14" s="52">
        <v>51677</v>
      </c>
      <c r="H14" s="33">
        <f aca="true" t="shared" si="0" ref="H14:H19">SUM(E14:G14)</f>
        <v>113584</v>
      </c>
    </row>
    <row r="15" spans="1:8" ht="15">
      <c r="A15" t="s">
        <v>249</v>
      </c>
      <c r="E15" s="52"/>
      <c r="G15" s="116">
        <v>-5586</v>
      </c>
      <c r="H15" s="76">
        <f t="shared" si="0"/>
        <v>-5586</v>
      </c>
    </row>
    <row r="16" spans="1:8" ht="15">
      <c r="A16" t="s">
        <v>93</v>
      </c>
      <c r="H16" s="33">
        <f t="shared" si="0"/>
        <v>0</v>
      </c>
    </row>
    <row r="17" spans="1:8" ht="15">
      <c r="A17" t="s">
        <v>94</v>
      </c>
      <c r="E17" s="36">
        <v>0</v>
      </c>
      <c r="G17" s="52">
        <v>26885</v>
      </c>
      <c r="H17" s="33">
        <f t="shared" si="0"/>
        <v>26885</v>
      </c>
    </row>
    <row r="18" spans="1:8" ht="15">
      <c r="A18" t="s">
        <v>103</v>
      </c>
      <c r="E18" s="52">
        <v>0</v>
      </c>
      <c r="G18" s="116">
        <v>-5184</v>
      </c>
      <c r="H18" s="76">
        <f t="shared" si="0"/>
        <v>-5184</v>
      </c>
    </row>
    <row r="19" spans="5:8" ht="15">
      <c r="E19" s="36"/>
      <c r="H19" s="33">
        <f t="shared" si="0"/>
        <v>0</v>
      </c>
    </row>
    <row r="20" ht="15">
      <c r="H20" s="33"/>
    </row>
    <row r="21" spans="1:8" ht="15.75" thickBot="1">
      <c r="A21" t="s">
        <v>250</v>
      </c>
      <c r="B21" s="14"/>
      <c r="E21" s="87">
        <f>SUM(E14+E19)</f>
        <v>60000</v>
      </c>
      <c r="F21" s="87">
        <f>SUM(F14+F19)</f>
        <v>1907</v>
      </c>
      <c r="G21" s="87">
        <f>SUM(G14:G20)</f>
        <v>67792</v>
      </c>
      <c r="H21" s="87">
        <f>SUM(E21:G21)</f>
        <v>129699</v>
      </c>
    </row>
    <row r="22" ht="15.75" thickTop="1"/>
    <row r="23" spans="1:8" ht="15">
      <c r="A23" t="s">
        <v>251</v>
      </c>
      <c r="E23" s="33">
        <f>SUM(E21)</f>
        <v>60000</v>
      </c>
      <c r="F23" s="33">
        <f>SUM(F21)</f>
        <v>1907</v>
      </c>
      <c r="G23" s="33">
        <f>SUM(G21)</f>
        <v>67792</v>
      </c>
      <c r="H23" s="33">
        <f>SUM(H21)</f>
        <v>129699</v>
      </c>
    </row>
    <row r="26" ht="15">
      <c r="A26" t="s">
        <v>93</v>
      </c>
    </row>
    <row r="27" spans="1:8" ht="15">
      <c r="A27" t="s">
        <v>252</v>
      </c>
      <c r="F27" s="116">
        <v>-326</v>
      </c>
      <c r="H27" s="76">
        <f>SUM(F27:G27)</f>
        <v>-326</v>
      </c>
    </row>
    <row r="28" spans="1:8" ht="15">
      <c r="A28" t="s">
        <v>253</v>
      </c>
      <c r="E28" s="76">
        <f>-SUM(G28)</f>
        <v>15000</v>
      </c>
      <c r="F28" s="36"/>
      <c r="G28" s="116">
        <v>-15000</v>
      </c>
      <c r="H28" s="36">
        <f>SUM(E28:G28)</f>
        <v>0</v>
      </c>
    </row>
    <row r="29" spans="1:8" ht="15">
      <c r="A29" t="s">
        <v>94</v>
      </c>
      <c r="B29" s="14"/>
      <c r="G29" s="52">
        <v>15834</v>
      </c>
      <c r="H29" s="33">
        <f>SUM(G29)</f>
        <v>15834</v>
      </c>
    </row>
    <row r="30" spans="1:8" ht="15">
      <c r="A30" t="s">
        <v>103</v>
      </c>
      <c r="B30" s="14"/>
      <c r="G30" s="116">
        <v>-6480</v>
      </c>
      <c r="H30" s="116">
        <f>SUM(G30)</f>
        <v>-6480</v>
      </c>
    </row>
    <row r="31" spans="1:8" ht="15.75" thickBot="1">
      <c r="A31" t="s">
        <v>254</v>
      </c>
      <c r="B31" s="14"/>
      <c r="E31" s="87">
        <f>SUM(E23:E30)</f>
        <v>75000</v>
      </c>
      <c r="F31" s="87">
        <f>SUM(F23:F30)</f>
        <v>1581</v>
      </c>
      <c r="G31" s="87">
        <f>SUM(G23:G30)</f>
        <v>62146</v>
      </c>
      <c r="H31" s="87">
        <f>SUM(H23:H30)</f>
        <v>138727</v>
      </c>
    </row>
    <row r="32" ht="15.75" thickTop="1">
      <c r="B32" s="14"/>
    </row>
    <row r="33" ht="15">
      <c r="A33" s="51" t="s">
        <v>255</v>
      </c>
    </row>
    <row r="35" ht="15">
      <c r="A35" s="182"/>
    </row>
  </sheetData>
  <sheetProtection/>
  <printOptions/>
  <pageMargins left="0.75" right="0.75" top="1" bottom="1" header="0.5" footer="0.5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80"/>
  <sheetViews>
    <sheetView view="pageBreakPreview" zoomScaleSheetLayoutView="100" workbookViewId="0" topLeftCell="A37">
      <selection activeCell="C48" sqref="C48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6.8515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3" t="s">
        <v>208</v>
      </c>
    </row>
    <row r="2" ht="15">
      <c r="A2" s="24" t="s">
        <v>183</v>
      </c>
    </row>
    <row r="3" ht="18">
      <c r="A3" s="4" t="s">
        <v>256</v>
      </c>
    </row>
    <row r="4" ht="15">
      <c r="A4" s="24"/>
    </row>
    <row r="5" ht="15">
      <c r="A5" s="1" t="s">
        <v>267</v>
      </c>
    </row>
    <row r="6" spans="4:6" ht="15">
      <c r="D6" s="2"/>
      <c r="E6" s="2"/>
      <c r="F6" s="2"/>
    </row>
    <row r="7" spans="1:2" ht="18.75">
      <c r="A7" s="77" t="s">
        <v>128</v>
      </c>
      <c r="B7" s="78" t="s">
        <v>108</v>
      </c>
    </row>
    <row r="8" spans="1:2" ht="15">
      <c r="A8" s="28"/>
      <c r="B8" s="25"/>
    </row>
    <row r="9" spans="2:8" ht="15">
      <c r="B9" s="40"/>
      <c r="C9" s="123" t="s">
        <v>157</v>
      </c>
      <c r="D9" s="123" t="s">
        <v>158</v>
      </c>
      <c r="E9" s="123" t="s">
        <v>124</v>
      </c>
      <c r="F9" s="124" t="s">
        <v>156</v>
      </c>
      <c r="G9" s="124" t="s">
        <v>206</v>
      </c>
      <c r="H9" s="131" t="s">
        <v>124</v>
      </c>
    </row>
    <row r="10" spans="2:8" ht="15">
      <c r="B10" s="41"/>
      <c r="C10" s="125" t="s">
        <v>182</v>
      </c>
      <c r="D10" s="125" t="s">
        <v>181</v>
      </c>
      <c r="E10" s="125" t="s">
        <v>125</v>
      </c>
      <c r="F10" s="126" t="s">
        <v>154</v>
      </c>
      <c r="G10" s="126" t="s">
        <v>155</v>
      </c>
      <c r="H10" s="132" t="s">
        <v>125</v>
      </c>
    </row>
    <row r="11" spans="2:8" ht="15">
      <c r="B11" s="41"/>
      <c r="C11" s="127"/>
      <c r="D11" s="125" t="s">
        <v>182</v>
      </c>
      <c r="E11" s="125"/>
      <c r="F11" s="126"/>
      <c r="G11" s="126" t="s">
        <v>159</v>
      </c>
      <c r="H11" s="7"/>
    </row>
    <row r="12" spans="2:8" ht="15">
      <c r="B12" s="40"/>
      <c r="C12" s="123" t="s">
        <v>268</v>
      </c>
      <c r="D12" s="123" t="s">
        <v>269</v>
      </c>
      <c r="E12" s="123"/>
      <c r="F12" s="123" t="s">
        <v>241</v>
      </c>
      <c r="G12" s="123" t="s">
        <v>11</v>
      </c>
      <c r="H12" s="7"/>
    </row>
    <row r="13" spans="2:8" ht="15">
      <c r="B13" s="45"/>
      <c r="C13" s="128" t="s">
        <v>260</v>
      </c>
      <c r="D13" s="128" t="s">
        <v>270</v>
      </c>
      <c r="E13" s="128"/>
      <c r="F13" s="128" t="s">
        <v>260</v>
      </c>
      <c r="G13" s="128" t="s">
        <v>270</v>
      </c>
      <c r="H13" s="7"/>
    </row>
    <row r="14" spans="2:8" ht="18.75">
      <c r="B14" s="122"/>
      <c r="C14" s="175" t="s">
        <v>9</v>
      </c>
      <c r="D14" s="175" t="s">
        <v>9</v>
      </c>
      <c r="E14" s="62"/>
      <c r="F14" s="176" t="s">
        <v>9</v>
      </c>
      <c r="G14" s="176" t="s">
        <v>9</v>
      </c>
      <c r="H14" s="7"/>
    </row>
    <row r="15" spans="2:8" ht="15">
      <c r="B15" s="44"/>
      <c r="C15" s="62" t="s">
        <v>188</v>
      </c>
      <c r="D15" s="62" t="s">
        <v>188</v>
      </c>
      <c r="E15" s="62"/>
      <c r="F15" s="32" t="s">
        <v>188</v>
      </c>
      <c r="G15" s="62" t="s">
        <v>188</v>
      </c>
      <c r="H15" s="7"/>
    </row>
    <row r="16" spans="2:8" ht="15">
      <c r="B16" s="44" t="s">
        <v>12</v>
      </c>
      <c r="C16" s="55">
        <v>37460</v>
      </c>
      <c r="D16" s="56">
        <v>28890</v>
      </c>
      <c r="E16" s="133">
        <f>SUM(C16-D16)/D16</f>
        <v>0.2966424368293527</v>
      </c>
      <c r="F16" s="55">
        <v>66609</v>
      </c>
      <c r="G16" s="56">
        <v>55691</v>
      </c>
      <c r="H16" s="133">
        <f>SUM(F16-G16)/G16</f>
        <v>0.19604603975507712</v>
      </c>
    </row>
    <row r="17" spans="2:8" ht="15">
      <c r="B17" s="44" t="s">
        <v>202</v>
      </c>
      <c r="C17" s="55">
        <v>48654</v>
      </c>
      <c r="D17" s="55">
        <v>48504</v>
      </c>
      <c r="E17" s="205">
        <f>SUM(C17-D17)/D17</f>
        <v>0.0030925284512617517</v>
      </c>
      <c r="F17" s="55">
        <v>104101</v>
      </c>
      <c r="G17" s="56">
        <v>107704</v>
      </c>
      <c r="H17" s="166">
        <f>SUM(F17-G17)/G17</f>
        <v>-0.033452796553517045</v>
      </c>
    </row>
    <row r="18" spans="2:8" ht="17.25">
      <c r="B18" s="44" t="s">
        <v>242</v>
      </c>
      <c r="C18" s="47">
        <f>SUM(C19-C16-C17)</f>
        <v>146222.32313933212</v>
      </c>
      <c r="D18" s="47">
        <f>SUM(D19-D16-D17)</f>
        <v>149895</v>
      </c>
      <c r="E18" s="166">
        <f>SUM(C18-D18)/D18</f>
        <v>-0.02450166356895081</v>
      </c>
      <c r="F18" s="47">
        <f>SUM(F19-F16-F17)</f>
        <v>286595.31684933207</v>
      </c>
      <c r="G18" s="47">
        <f>SUM(G19-G16-G17)</f>
        <v>264092</v>
      </c>
      <c r="H18" s="133">
        <f>SUM(F18-G18)/G18</f>
        <v>0.08521014210703873</v>
      </c>
    </row>
    <row r="19" spans="2:8" ht="18" thickBot="1">
      <c r="B19" s="44" t="s">
        <v>210</v>
      </c>
      <c r="C19" s="59">
        <f>SUM('[9]Sales-qtr-30.9.2004'!$W$76)</f>
        <v>232336.32313933212</v>
      </c>
      <c r="D19" s="180">
        <f>SUM('[3]KLSE-Qtrly Notes-30.9.03'!$C$20)</f>
        <v>227289</v>
      </c>
      <c r="E19" s="145">
        <f>SUM(C19-D19)/D19</f>
        <v>0.022206631818223136</v>
      </c>
      <c r="F19" s="195">
        <f>SUM('[7]Conso IS QLFeed level'!$AH$5)/1000</f>
        <v>457305.31684933207</v>
      </c>
      <c r="G19" s="196">
        <v>427487</v>
      </c>
      <c r="H19" s="145">
        <f>SUM(F19-G19)/G19</f>
        <v>0.06975256990114803</v>
      </c>
    </row>
    <row r="20" spans="2:8" ht="15.75" thickTop="1">
      <c r="B20" s="43"/>
      <c r="C20" s="8"/>
      <c r="D20" s="60"/>
      <c r="E20" s="60"/>
      <c r="F20" s="37"/>
      <c r="G20" s="60"/>
      <c r="H20" s="7"/>
    </row>
    <row r="21" spans="2:8" ht="15">
      <c r="B21" s="44"/>
      <c r="C21" s="123" t="s">
        <v>268</v>
      </c>
      <c r="D21" s="123" t="s">
        <v>269</v>
      </c>
      <c r="E21" s="123"/>
      <c r="F21" s="123" t="s">
        <v>241</v>
      </c>
      <c r="G21" s="123" t="s">
        <v>11</v>
      </c>
      <c r="H21" s="7"/>
    </row>
    <row r="22" spans="2:8" ht="15">
      <c r="B22" s="44"/>
      <c r="C22" s="128" t="s">
        <v>260</v>
      </c>
      <c r="D22" s="128" t="s">
        <v>270</v>
      </c>
      <c r="E22" s="128"/>
      <c r="F22" s="128" t="s">
        <v>260</v>
      </c>
      <c r="G22" s="128" t="s">
        <v>270</v>
      </c>
      <c r="H22" s="7"/>
    </row>
    <row r="23" spans="2:8" ht="18.75">
      <c r="B23" s="44"/>
      <c r="C23" s="175" t="s">
        <v>209</v>
      </c>
      <c r="D23" s="175" t="s">
        <v>209</v>
      </c>
      <c r="E23" s="62"/>
      <c r="F23" s="176" t="s">
        <v>209</v>
      </c>
      <c r="G23" s="175" t="s">
        <v>209</v>
      </c>
      <c r="H23" s="7"/>
    </row>
    <row r="24" spans="2:8" ht="15">
      <c r="B24" s="44"/>
      <c r="C24" s="62" t="s">
        <v>188</v>
      </c>
      <c r="D24" s="123" t="s">
        <v>188</v>
      </c>
      <c r="E24" s="123"/>
      <c r="F24" s="124" t="s">
        <v>188</v>
      </c>
      <c r="G24" s="123" t="s">
        <v>188</v>
      </c>
      <c r="H24" s="7"/>
    </row>
    <row r="25" spans="2:8" ht="15">
      <c r="B25" s="44"/>
      <c r="C25" s="125"/>
      <c r="D25" s="123"/>
      <c r="E25" s="123"/>
      <c r="F25" s="62"/>
      <c r="G25" s="123"/>
      <c r="H25" s="7"/>
    </row>
    <row r="26" spans="2:8" ht="15">
      <c r="B26" s="44" t="s">
        <v>12</v>
      </c>
      <c r="C26" s="134">
        <v>6130</v>
      </c>
      <c r="D26" s="135">
        <v>3750</v>
      </c>
      <c r="E26" s="136">
        <f>SUM(C26-D26)/D26</f>
        <v>0.6346666666666667</v>
      </c>
      <c r="F26" s="52">
        <v>10430</v>
      </c>
      <c r="G26" s="135">
        <v>7039</v>
      </c>
      <c r="H26" s="136">
        <f>SUM(F26-G26)/G26</f>
        <v>0.4817445659894871</v>
      </c>
    </row>
    <row r="27" spans="2:8" ht="15">
      <c r="B27" s="44" t="s">
        <v>202</v>
      </c>
      <c r="C27" s="55">
        <v>2858</v>
      </c>
      <c r="D27" s="55">
        <v>2782</v>
      </c>
      <c r="E27" s="133">
        <f>SUM(C27-D27)/D27</f>
        <v>0.027318475916606758</v>
      </c>
      <c r="F27" s="52">
        <v>4843</v>
      </c>
      <c r="G27" s="55">
        <v>5903</v>
      </c>
      <c r="H27" s="133">
        <f>SUM(F27-G27)/G27</f>
        <v>-0.17956971031678806</v>
      </c>
    </row>
    <row r="28" spans="2:8" ht="17.25">
      <c r="B28" s="44" t="s">
        <v>242</v>
      </c>
      <c r="C28" s="47">
        <v>2299</v>
      </c>
      <c r="D28" s="47">
        <v>3669</v>
      </c>
      <c r="E28" s="133">
        <f>SUM(C28-D28)/D28</f>
        <v>-0.37339874625238484</v>
      </c>
      <c r="F28" s="84">
        <v>5062</v>
      </c>
      <c r="G28" s="177">
        <v>5389</v>
      </c>
      <c r="H28" s="133">
        <f>SUM(F28-G28)/G28</f>
        <v>-0.06067916125440712</v>
      </c>
    </row>
    <row r="29" spans="2:8" ht="17.25">
      <c r="B29" s="44" t="s">
        <v>210</v>
      </c>
      <c r="C29" s="59">
        <f>SUM(C26:C28)</f>
        <v>11287</v>
      </c>
      <c r="D29" s="59">
        <f>SUM(D26:D28)</f>
        <v>10201</v>
      </c>
      <c r="E29" s="145">
        <f>SUM(C29-D29)/D29</f>
        <v>0.10646015096559161</v>
      </c>
      <c r="F29" s="206">
        <f>SUM(F26:F28)</f>
        <v>20335</v>
      </c>
      <c r="G29" s="177">
        <f>SUM(G26:G28)</f>
        <v>18331</v>
      </c>
      <c r="H29" s="145">
        <f>SUM(F29-G29)/G29</f>
        <v>0.10932300474605859</v>
      </c>
    </row>
    <row r="30" spans="2:8" ht="17.25">
      <c r="B30" s="31"/>
      <c r="C30" s="138"/>
      <c r="D30" s="67"/>
      <c r="E30" s="67"/>
      <c r="F30" s="67"/>
      <c r="G30" s="139"/>
      <c r="H30" s="63"/>
    </row>
    <row r="31" spans="2:8" ht="17.25">
      <c r="B31" s="6"/>
      <c r="C31" s="58"/>
      <c r="D31" s="6"/>
      <c r="E31" s="6"/>
      <c r="F31" s="6"/>
      <c r="G31" s="50"/>
      <c r="H31" s="50"/>
    </row>
    <row r="32" spans="2:8" ht="17.25">
      <c r="B32" s="6"/>
      <c r="C32" s="58"/>
      <c r="D32" s="6"/>
      <c r="E32" s="6"/>
      <c r="F32" s="6"/>
      <c r="G32" s="50"/>
      <c r="H32" s="50"/>
    </row>
    <row r="33" spans="1:2" ht="15">
      <c r="A33" s="2" t="s">
        <v>14</v>
      </c>
      <c r="B33" t="s">
        <v>271</v>
      </c>
    </row>
    <row r="34" spans="1:2" ht="15">
      <c r="A34" s="2"/>
      <c r="B34" t="s">
        <v>293</v>
      </c>
    </row>
    <row r="35" spans="1:2" ht="15">
      <c r="A35" s="2"/>
      <c r="B35" t="s">
        <v>308</v>
      </c>
    </row>
    <row r="36" spans="1:2" ht="15">
      <c r="A36" s="2"/>
      <c r="B36" t="s">
        <v>294</v>
      </c>
    </row>
    <row r="37" ht="15">
      <c r="A37" s="2"/>
    </row>
    <row r="38" ht="15">
      <c r="A38" s="2"/>
    </row>
    <row r="41" spans="1:2" ht="15">
      <c r="A41" s="2" t="s">
        <v>15</v>
      </c>
      <c r="B41" t="s">
        <v>295</v>
      </c>
    </row>
    <row r="42" spans="1:2" ht="15">
      <c r="A42" s="2"/>
      <c r="B42" t="s">
        <v>296</v>
      </c>
    </row>
    <row r="43" spans="1:2" ht="15">
      <c r="A43" s="2"/>
      <c r="B43" t="s">
        <v>307</v>
      </c>
    </row>
    <row r="44" spans="1:2" ht="15">
      <c r="A44" s="2"/>
      <c r="B44" s="17" t="s">
        <v>297</v>
      </c>
    </row>
    <row r="45" spans="1:2" ht="15">
      <c r="A45" s="2"/>
      <c r="B45" s="17" t="s">
        <v>298</v>
      </c>
    </row>
    <row r="46" spans="1:2" ht="15">
      <c r="A46" s="2"/>
      <c r="B46" t="s">
        <v>310</v>
      </c>
    </row>
    <row r="47" ht="15">
      <c r="A47" s="2"/>
    </row>
    <row r="48" spans="1:2" ht="15">
      <c r="A48" s="2"/>
      <c r="B48" s="17"/>
    </row>
    <row r="49" spans="1:2" ht="15">
      <c r="A49" s="2" t="s">
        <v>16</v>
      </c>
      <c r="B49" s="17" t="s">
        <v>299</v>
      </c>
    </row>
    <row r="50" ht="15">
      <c r="B50" t="s">
        <v>300</v>
      </c>
    </row>
    <row r="51" ht="15">
      <c r="B51" s="17" t="s">
        <v>306</v>
      </c>
    </row>
    <row r="52" ht="15">
      <c r="B52" s="17" t="s">
        <v>301</v>
      </c>
    </row>
    <row r="54" spans="1:2" ht="18.75">
      <c r="A54" s="77" t="s">
        <v>129</v>
      </c>
      <c r="B54" s="78" t="s">
        <v>171</v>
      </c>
    </row>
    <row r="55" spans="2:8" ht="15">
      <c r="B55" s="64"/>
      <c r="C55" s="152" t="s">
        <v>160</v>
      </c>
      <c r="D55" s="62" t="s">
        <v>161</v>
      </c>
      <c r="E55" s="123" t="s">
        <v>124</v>
      </c>
      <c r="F55" s="152" t="s">
        <v>160</v>
      </c>
      <c r="G55" s="62" t="s">
        <v>161</v>
      </c>
      <c r="H55" s="123" t="s">
        <v>124</v>
      </c>
    </row>
    <row r="56" spans="2:8" ht="15">
      <c r="B56" s="44"/>
      <c r="C56" s="123" t="s">
        <v>268</v>
      </c>
      <c r="D56" s="123" t="s">
        <v>241</v>
      </c>
      <c r="E56" s="125" t="s">
        <v>125</v>
      </c>
      <c r="F56" s="123" t="s">
        <v>268</v>
      </c>
      <c r="G56" s="123" t="s">
        <v>241</v>
      </c>
      <c r="H56" s="125" t="s">
        <v>125</v>
      </c>
    </row>
    <row r="57" spans="2:8" ht="15">
      <c r="B57" s="44"/>
      <c r="C57" s="128" t="s">
        <v>260</v>
      </c>
      <c r="D57" s="128" t="s">
        <v>225</v>
      </c>
      <c r="E57" s="127"/>
      <c r="F57" s="128" t="s">
        <v>260</v>
      </c>
      <c r="G57" s="128" t="s">
        <v>225</v>
      </c>
      <c r="H57" s="125"/>
    </row>
    <row r="58" spans="2:8" ht="18.75">
      <c r="B58" s="43"/>
      <c r="C58" s="175" t="s">
        <v>9</v>
      </c>
      <c r="D58" s="179" t="s">
        <v>9</v>
      </c>
      <c r="E58" s="128"/>
      <c r="F58" s="175" t="s">
        <v>209</v>
      </c>
      <c r="G58" s="179" t="s">
        <v>209</v>
      </c>
      <c r="H58" s="128"/>
    </row>
    <row r="59" spans="2:8" ht="15">
      <c r="B59" s="7" t="s">
        <v>10</v>
      </c>
      <c r="C59" s="5"/>
      <c r="D59" s="7"/>
      <c r="E59" s="7"/>
      <c r="F59" s="7"/>
      <c r="G59" s="5"/>
      <c r="H59" s="7"/>
    </row>
    <row r="60" spans="2:8" ht="15">
      <c r="B60" s="44" t="s">
        <v>12</v>
      </c>
      <c r="C60" s="55">
        <f>SUM(C16)</f>
        <v>37460</v>
      </c>
      <c r="D60" s="55">
        <v>29149</v>
      </c>
      <c r="E60" s="205">
        <f>SUM(C60-D60)/D60</f>
        <v>0.28512127345706545</v>
      </c>
      <c r="F60" s="55">
        <f>SUM(C26)</f>
        <v>6130</v>
      </c>
      <c r="G60" s="55">
        <v>4301</v>
      </c>
      <c r="H60" s="133">
        <f>SUM(F60-G60)/G60</f>
        <v>0.4252499418739828</v>
      </c>
    </row>
    <row r="61" spans="2:8" ht="15">
      <c r="B61" s="44" t="s">
        <v>202</v>
      </c>
      <c r="C61" s="55">
        <f>SUM(C17)</f>
        <v>48654</v>
      </c>
      <c r="D61" s="55">
        <v>55447</v>
      </c>
      <c r="E61" s="205">
        <f>SUM(C61-D61)/D61</f>
        <v>-0.12251339116633903</v>
      </c>
      <c r="F61" s="55">
        <f>SUM(C27)</f>
        <v>2858</v>
      </c>
      <c r="G61" s="55">
        <v>1985</v>
      </c>
      <c r="H61" s="133">
        <f>SUM(F61-G61)/G61</f>
        <v>0.4397984886649874</v>
      </c>
    </row>
    <row r="62" spans="2:8" ht="17.25">
      <c r="B62" s="44" t="s">
        <v>242</v>
      </c>
      <c r="C62" s="177">
        <f>SUM(C18)</f>
        <v>146222.32313933212</v>
      </c>
      <c r="D62" s="177">
        <v>140373</v>
      </c>
      <c r="E62" s="205">
        <f>SUM(C62-D62)/D62</f>
        <v>0.04166985915619185</v>
      </c>
      <c r="F62" s="177">
        <f>SUM(C28)</f>
        <v>2299</v>
      </c>
      <c r="G62" s="177">
        <v>2762</v>
      </c>
      <c r="H62" s="133">
        <f>SUM(F62-G62)/G62</f>
        <v>-0.16763215061549602</v>
      </c>
    </row>
    <row r="63" spans="2:8" ht="17.25">
      <c r="B63" s="8" t="s">
        <v>210</v>
      </c>
      <c r="C63" s="48">
        <f>SUM(C60:C62)</f>
        <v>232336.32313933212</v>
      </c>
      <c r="D63" s="48">
        <f>SUM(D60:D62)</f>
        <v>224969</v>
      </c>
      <c r="E63" s="207">
        <f>SUM(C63-D63)/D63</f>
        <v>0.03274817036717111</v>
      </c>
      <c r="F63" s="48">
        <f>SUM(F60:F62)</f>
        <v>11287</v>
      </c>
      <c r="G63" s="48">
        <f>SUM(G60:G62)</f>
        <v>9048</v>
      </c>
      <c r="H63" s="146">
        <f>SUM(F63-G63)/G63</f>
        <v>0.2474580017683466</v>
      </c>
    </row>
    <row r="64" spans="2:8" ht="16.5">
      <c r="B64" s="49"/>
      <c r="C64" s="140"/>
      <c r="D64" s="141"/>
      <c r="E64" s="142"/>
      <c r="F64" s="142"/>
      <c r="G64" s="143"/>
      <c r="H64" s="144"/>
    </row>
    <row r="65" spans="2:8" ht="16.5">
      <c r="B65" s="6"/>
      <c r="C65" s="178"/>
      <c r="D65" s="73"/>
      <c r="E65" s="73"/>
      <c r="F65" s="73"/>
      <c r="G65" s="68"/>
      <c r="H65" s="69"/>
    </row>
    <row r="66" spans="1:2" ht="15">
      <c r="A66" s="2" t="s">
        <v>14</v>
      </c>
      <c r="B66" t="s">
        <v>272</v>
      </c>
    </row>
    <row r="67" spans="1:2" ht="15">
      <c r="A67" s="2"/>
      <c r="B67" t="s">
        <v>273</v>
      </c>
    </row>
    <row r="68" spans="1:2" ht="15">
      <c r="A68" s="2"/>
      <c r="B68" t="s">
        <v>274</v>
      </c>
    </row>
    <row r="69" ht="15">
      <c r="A69" s="2"/>
    </row>
    <row r="71" spans="1:2" ht="15">
      <c r="A71" s="2" t="s">
        <v>15</v>
      </c>
      <c r="B71" t="s">
        <v>302</v>
      </c>
    </row>
    <row r="72" spans="1:2" ht="15">
      <c r="A72" s="2"/>
      <c r="B72" t="s">
        <v>309</v>
      </c>
    </row>
    <row r="73" spans="1:2" ht="15">
      <c r="A73" s="2"/>
      <c r="B73" t="s">
        <v>275</v>
      </c>
    </row>
    <row r="74" ht="15">
      <c r="A74" s="2"/>
    </row>
    <row r="77" spans="1:2" ht="15">
      <c r="A77" s="2" t="s">
        <v>153</v>
      </c>
      <c r="B77" t="s">
        <v>303</v>
      </c>
    </row>
    <row r="78" ht="15">
      <c r="B78" t="s">
        <v>276</v>
      </c>
    </row>
    <row r="80" spans="1:6" ht="18.75">
      <c r="A80" s="77" t="s">
        <v>130</v>
      </c>
      <c r="B80" s="75" t="s">
        <v>277</v>
      </c>
      <c r="F80" s="36"/>
    </row>
    <row r="81" spans="2:6" ht="15">
      <c r="B81" s="14" t="s">
        <v>278</v>
      </c>
      <c r="F81" s="36"/>
    </row>
    <row r="82" spans="2:6" ht="15">
      <c r="B82" s="14"/>
      <c r="F82" s="36"/>
    </row>
    <row r="83" spans="1:2" ht="18.75">
      <c r="A83" s="77" t="s">
        <v>131</v>
      </c>
      <c r="B83" s="75" t="s">
        <v>19</v>
      </c>
    </row>
    <row r="84" ht="15">
      <c r="B84" s="14" t="s">
        <v>20</v>
      </c>
    </row>
    <row r="85" spans="2:7" ht="15">
      <c r="B85" s="14"/>
      <c r="G85" s="28" t="s">
        <v>279</v>
      </c>
    </row>
    <row r="86" spans="1:8" ht="18.75">
      <c r="A86" s="77" t="s">
        <v>132</v>
      </c>
      <c r="B86" s="80" t="s">
        <v>21</v>
      </c>
      <c r="E86" s="28"/>
      <c r="F86" s="28" t="s">
        <v>243</v>
      </c>
      <c r="G86" s="202" t="s">
        <v>259</v>
      </c>
      <c r="H86" s="28"/>
    </row>
    <row r="87" spans="6:7" ht="15">
      <c r="F87" s="208" t="s">
        <v>260</v>
      </c>
      <c r="G87" s="204" t="s">
        <v>260</v>
      </c>
    </row>
    <row r="88" spans="6:7" ht="15">
      <c r="F88" s="28" t="s">
        <v>188</v>
      </c>
      <c r="G88" s="28" t="s">
        <v>188</v>
      </c>
    </row>
    <row r="89" spans="2:7" ht="15">
      <c r="B89" t="s">
        <v>244</v>
      </c>
      <c r="F89" s="209">
        <f>-SUM('[6]Conso IS QLFeed level'!$AL$29+'[6]Conso IS QLFeed level'!$AL$30)/1000-F91</f>
        <v>1113.4047367199996</v>
      </c>
      <c r="G89" s="197">
        <f>-SUM('[6]Conso IS QLFeed level'!$AH$30+'[6]Conso IS QLFeed level'!$AH$29)/1000-G91</f>
        <v>2758.6185284799994</v>
      </c>
    </row>
    <row r="90" spans="2:8" ht="15">
      <c r="B90" t="s">
        <v>245</v>
      </c>
      <c r="E90" s="118"/>
      <c r="F90" s="183">
        <f>-SUM('[6]Conso IS QLFeed level'!$AL$28)/1000</f>
        <v>620.4672825526429</v>
      </c>
      <c r="G90" s="118">
        <f>-SUM('[6]Conso IS QLFeed level'!$AH$28)/1000</f>
        <v>691.158282552643</v>
      </c>
      <c r="H90" s="53"/>
    </row>
    <row r="91" spans="2:8" ht="17.25">
      <c r="B91" t="s">
        <v>0</v>
      </c>
      <c r="E91" s="38"/>
      <c r="F91" s="120">
        <f>-SUM('[2]ConPL-30.9.04-FY'!$AG$28-'[2]PL30.6.2004'!$AG$26)/1000</f>
        <v>11.752660919999997</v>
      </c>
      <c r="G91" s="38">
        <f>-SUM('[2]ConPL-30.9.04-FY'!$AG$28)/1000</f>
        <v>21.926460919999997</v>
      </c>
      <c r="H91" s="38"/>
    </row>
    <row r="92" spans="5:8" ht="17.25">
      <c r="E92" s="117"/>
      <c r="F92" s="120">
        <f>SUM(F89:F91)</f>
        <v>1745.6246801926425</v>
      </c>
      <c r="G92" s="117">
        <f>SUM(G89:G91)</f>
        <v>3471.7032719526424</v>
      </c>
      <c r="H92" s="29"/>
    </row>
    <row r="93" ht="15">
      <c r="B93" t="s">
        <v>8</v>
      </c>
    </row>
    <row r="97" spans="1:2" ht="18.75">
      <c r="A97" s="77" t="s">
        <v>133</v>
      </c>
      <c r="B97" s="78" t="s">
        <v>22</v>
      </c>
    </row>
    <row r="98" ht="15">
      <c r="B98" s="17" t="s">
        <v>280</v>
      </c>
    </row>
    <row r="99" ht="15">
      <c r="B99" s="17"/>
    </row>
    <row r="100" ht="15">
      <c r="G100" s="28" t="s">
        <v>279</v>
      </c>
    </row>
    <row r="101" spans="6:7" ht="15">
      <c r="F101" s="28" t="s">
        <v>243</v>
      </c>
      <c r="G101" s="202" t="s">
        <v>259</v>
      </c>
    </row>
    <row r="102" spans="2:7" ht="15">
      <c r="B102" s="17"/>
      <c r="F102" s="208" t="s">
        <v>260</v>
      </c>
      <c r="G102" s="204" t="s">
        <v>260</v>
      </c>
    </row>
    <row r="103" spans="2:7" ht="15">
      <c r="B103" s="17"/>
      <c r="F103" s="210" t="s">
        <v>188</v>
      </c>
      <c r="G103" s="210" t="s">
        <v>188</v>
      </c>
    </row>
    <row r="104" spans="2:7" ht="15">
      <c r="B104" s="14" t="s">
        <v>281</v>
      </c>
      <c r="F104" s="209">
        <f>SUM('[4]p&amp;L'!$G$14)/1000</f>
        <v>812.8947</v>
      </c>
      <c r="G104" s="209">
        <f>SUM('[4]p&amp;L'!$G$14)/1000</f>
        <v>812.8947</v>
      </c>
    </row>
    <row r="105" spans="2:7" ht="15.75" thickBot="1">
      <c r="B105" s="17"/>
      <c r="F105" s="211"/>
      <c r="G105" s="211"/>
    </row>
    <row r="106" ht="15.75" thickTop="1">
      <c r="B106" s="17"/>
    </row>
    <row r="107" spans="2:7" ht="15">
      <c r="B107" s="17"/>
      <c r="G107" s="28" t="s">
        <v>279</v>
      </c>
    </row>
    <row r="108" spans="1:7" ht="18.75">
      <c r="A108" s="77" t="s">
        <v>134</v>
      </c>
      <c r="B108" s="78" t="s">
        <v>23</v>
      </c>
      <c r="F108" s="202" t="s">
        <v>258</v>
      </c>
      <c r="G108" s="202" t="s">
        <v>259</v>
      </c>
    </row>
    <row r="109" spans="1:7" ht="18.75">
      <c r="A109" s="79"/>
      <c r="B109" s="17" t="s">
        <v>211</v>
      </c>
      <c r="F109" s="204" t="s">
        <v>260</v>
      </c>
      <c r="G109" s="204" t="s">
        <v>260</v>
      </c>
    </row>
    <row r="110" spans="1:7" ht="18.75">
      <c r="A110" s="79"/>
      <c r="B110" s="81" t="s">
        <v>24</v>
      </c>
      <c r="F110" s="210" t="s">
        <v>188</v>
      </c>
      <c r="G110" s="210" t="s">
        <v>188</v>
      </c>
    </row>
    <row r="111" spans="1:7" ht="20.25">
      <c r="A111" s="79"/>
      <c r="B111" s="17" t="s">
        <v>162</v>
      </c>
      <c r="F111" s="84">
        <f>SUM('[1]QLresources-CBS-31.12.2003'!$I$16)/1000</f>
        <v>72.6</v>
      </c>
      <c r="G111" s="84">
        <f>SUM('[1]QLresources-CBS-31.12.2003'!$I$16)/1000</f>
        <v>72.6</v>
      </c>
    </row>
    <row r="112" spans="1:7" ht="20.25">
      <c r="A112" s="79"/>
      <c r="B112" s="17" t="s">
        <v>163</v>
      </c>
      <c r="F112" s="119">
        <f>SUM(F111)</f>
        <v>72.6</v>
      </c>
      <c r="G112" s="119">
        <f>SUM(G111)</f>
        <v>72.6</v>
      </c>
    </row>
    <row r="113" spans="1:7" ht="20.25">
      <c r="A113" s="79"/>
      <c r="B113" s="17" t="s">
        <v>164</v>
      </c>
      <c r="F113" s="120">
        <v>69</v>
      </c>
      <c r="G113" s="120">
        <v>70</v>
      </c>
    </row>
    <row r="114" spans="1:8" ht="20.25">
      <c r="A114" s="79"/>
      <c r="B114" s="17"/>
      <c r="H114" s="120"/>
    </row>
    <row r="115" spans="1:2" ht="18.75">
      <c r="A115" s="77" t="s">
        <v>135</v>
      </c>
      <c r="B115" s="78" t="s">
        <v>215</v>
      </c>
    </row>
    <row r="116" spans="1:2" ht="15">
      <c r="A116" s="28"/>
      <c r="B116" s="17" t="s">
        <v>216</v>
      </c>
    </row>
    <row r="117" spans="1:2" ht="15">
      <c r="A117" s="28"/>
      <c r="B117" s="17"/>
    </row>
    <row r="118" spans="1:8" ht="18.75">
      <c r="A118" s="77" t="s">
        <v>136</v>
      </c>
      <c r="B118" s="75" t="s">
        <v>167</v>
      </c>
      <c r="G118" s="2" t="s">
        <v>188</v>
      </c>
      <c r="H118" s="2" t="s">
        <v>188</v>
      </c>
    </row>
    <row r="119" spans="2:8" ht="15">
      <c r="B119" s="27" t="s">
        <v>143</v>
      </c>
      <c r="G119" s="33">
        <f>SUM('[6]Group borrowings'!$AM$10)</f>
        <v>2071.92599</v>
      </c>
      <c r="H119" s="33"/>
    </row>
    <row r="120" spans="2:8" ht="17.25">
      <c r="B120" s="27" t="s">
        <v>144</v>
      </c>
      <c r="G120" s="29">
        <f>SUM('[6]Group borrowings'!$AM$11)</f>
        <v>5898.784540000001</v>
      </c>
      <c r="H120" s="33"/>
    </row>
    <row r="121" spans="7:8" ht="17.25">
      <c r="G121" s="29"/>
      <c r="H121" s="34">
        <f>SUM(G119:G120)</f>
        <v>7970.71053</v>
      </c>
    </row>
    <row r="122" spans="2:8" ht="15">
      <c r="B122" s="27" t="s">
        <v>152</v>
      </c>
      <c r="G122" s="34">
        <f>SUM('[6]Group borrowings'!$AM$14+'[6]Group borrowings'!$AM$15)</f>
        <v>2031.9619500000001</v>
      </c>
      <c r="H122" s="33"/>
    </row>
    <row r="123" spans="2:8" ht="17.25">
      <c r="B123" s="27" t="s">
        <v>145</v>
      </c>
      <c r="G123" s="29">
        <f>SUM('[6]Group borrowings'!$AM$21+'[6]Group borrowings'!$AM$22)</f>
        <v>2392.5841</v>
      </c>
      <c r="H123" s="33"/>
    </row>
    <row r="124" spans="7:8" ht="15">
      <c r="G124" s="33"/>
      <c r="H124" s="34">
        <f>SUM(G122:G123)</f>
        <v>4424.54605</v>
      </c>
    </row>
    <row r="125" spans="2:8" ht="15">
      <c r="B125" s="27" t="s">
        <v>146</v>
      </c>
      <c r="G125" s="52">
        <f>SUM('[6]Group borrowings'!$AM$13)</f>
        <v>374</v>
      </c>
      <c r="H125" s="33"/>
    </row>
    <row r="126" spans="2:8" ht="17.25">
      <c r="B126" s="27" t="s">
        <v>147</v>
      </c>
      <c r="G126" s="29">
        <f>SUM('[6]Group borrowings'!$AM$12)</f>
        <v>159806.90591</v>
      </c>
      <c r="H126" s="33"/>
    </row>
    <row r="127" spans="7:8" ht="15">
      <c r="G127" s="33"/>
      <c r="H127" s="34">
        <f>SUM(G125:G126)</f>
        <v>160180.90591</v>
      </c>
    </row>
    <row r="128" spans="2:8" ht="15">
      <c r="B128" s="27" t="s">
        <v>148</v>
      </c>
      <c r="G128" s="34">
        <f>SUM('[6]Group borrowings'!$AM$8)</f>
        <v>5096.766320000001</v>
      </c>
      <c r="H128" s="33"/>
    </row>
    <row r="129" spans="2:8" ht="17.25">
      <c r="B129" s="27" t="s">
        <v>149</v>
      </c>
      <c r="G129" s="29">
        <f>SUM('[6]Group borrowings'!$AM$9)</f>
        <v>10756.6042</v>
      </c>
      <c r="H129" s="33"/>
    </row>
    <row r="130" spans="2:8" ht="15">
      <c r="B130" s="27"/>
      <c r="C130" s="14"/>
      <c r="G130" s="34"/>
      <c r="H130" s="33">
        <f>SUM(G128:G129)</f>
        <v>15853.37052</v>
      </c>
    </row>
    <row r="131" spans="2:8" ht="15">
      <c r="B131" s="27" t="s">
        <v>150</v>
      </c>
      <c r="G131" s="34">
        <f>SUM('[6]Group borrowings'!$AM$19)</f>
        <v>6650.571380000001</v>
      </c>
      <c r="H131" s="33"/>
    </row>
    <row r="132" spans="2:8" ht="17.25">
      <c r="B132" s="27" t="s">
        <v>151</v>
      </c>
      <c r="G132" s="57">
        <f>SUM('[6]Group borrowings'!$AM$20)</f>
        <v>31650.471840965416</v>
      </c>
      <c r="H132" s="29">
        <f>SUM(G131:G132)</f>
        <v>38301.04322096542</v>
      </c>
    </row>
    <row r="133" spans="2:8" ht="17.25">
      <c r="B133" t="s">
        <v>1</v>
      </c>
      <c r="G133" s="33"/>
      <c r="H133" s="61">
        <f>SUM(H121:H132)</f>
        <v>226730.57623096544</v>
      </c>
    </row>
    <row r="134" spans="7:8" ht="17.25">
      <c r="G134" s="33"/>
      <c r="H134" s="61"/>
    </row>
    <row r="135" spans="1:8" ht="18.75">
      <c r="A135" s="77" t="s">
        <v>137</v>
      </c>
      <c r="B135" s="75" t="s">
        <v>2</v>
      </c>
      <c r="H135" s="201"/>
    </row>
    <row r="136" spans="1:2" ht="18.75">
      <c r="A136" s="77"/>
      <c r="B136" s="75"/>
    </row>
    <row r="137" spans="1:2" ht="18.75">
      <c r="A137" s="77"/>
      <c r="B137" s="17" t="s">
        <v>113</v>
      </c>
    </row>
    <row r="138" spans="1:2" ht="18.75">
      <c r="A138" s="77"/>
      <c r="B138" t="s">
        <v>97</v>
      </c>
    </row>
    <row r="139" spans="1:2" ht="18.75">
      <c r="A139" s="77"/>
      <c r="B139" t="s">
        <v>98</v>
      </c>
    </row>
    <row r="140" spans="1:2" ht="18.75">
      <c r="A140" s="77"/>
      <c r="B140" t="s">
        <v>114</v>
      </c>
    </row>
    <row r="141" spans="1:2" ht="18.75">
      <c r="A141" s="77"/>
      <c r="B141" t="s">
        <v>115</v>
      </c>
    </row>
    <row r="142" ht="18.75">
      <c r="A142" s="77"/>
    </row>
    <row r="143" spans="1:2" ht="18.75">
      <c r="A143" s="77"/>
      <c r="B143" t="s">
        <v>282</v>
      </c>
    </row>
    <row r="144" spans="1:2" ht="18.75">
      <c r="A144" s="77"/>
      <c r="B144" t="s">
        <v>121</v>
      </c>
    </row>
    <row r="145" ht="18.75">
      <c r="A145" s="77"/>
    </row>
    <row r="146" spans="1:2" ht="18.75">
      <c r="A146" s="77" t="s">
        <v>138</v>
      </c>
      <c r="B146" s="78" t="s">
        <v>165</v>
      </c>
    </row>
    <row r="147" spans="1:2" ht="18.75">
      <c r="A147" s="77"/>
      <c r="B147" s="78"/>
    </row>
    <row r="148" ht="15">
      <c r="B148" s="17" t="s">
        <v>166</v>
      </c>
    </row>
    <row r="149" ht="15">
      <c r="B149" s="17"/>
    </row>
    <row r="150" spans="1:2" ht="18.75">
      <c r="A150" s="77" t="s">
        <v>139</v>
      </c>
      <c r="B150" s="80" t="s">
        <v>3</v>
      </c>
    </row>
    <row r="151" spans="1:2" ht="18.75">
      <c r="A151" s="77"/>
      <c r="B151" s="80"/>
    </row>
    <row r="152" ht="15">
      <c r="B152" s="17" t="s">
        <v>95</v>
      </c>
    </row>
    <row r="153" ht="15">
      <c r="B153" s="17" t="s">
        <v>29</v>
      </c>
    </row>
    <row r="154" ht="15">
      <c r="B154" s="17"/>
    </row>
    <row r="155" spans="1:7" ht="18.75">
      <c r="A155" s="77" t="s">
        <v>140</v>
      </c>
      <c r="B155" s="78" t="s">
        <v>30</v>
      </c>
      <c r="G155" s="28" t="s">
        <v>279</v>
      </c>
    </row>
    <row r="156" spans="1:7" ht="18.75">
      <c r="A156" s="77"/>
      <c r="B156" s="78"/>
      <c r="F156" s="202" t="s">
        <v>258</v>
      </c>
      <c r="G156" s="202" t="s">
        <v>259</v>
      </c>
    </row>
    <row r="157" spans="2:7" ht="15">
      <c r="B157" s="17" t="s">
        <v>31</v>
      </c>
      <c r="F157" s="204" t="s">
        <v>260</v>
      </c>
      <c r="G157" s="204" t="s">
        <v>260</v>
      </c>
    </row>
    <row r="158" spans="2:7" ht="15">
      <c r="B158" s="17"/>
      <c r="C158" s="22"/>
      <c r="G158" s="22"/>
    </row>
    <row r="159" spans="1:7" ht="17.25">
      <c r="A159" s="2" t="s">
        <v>189</v>
      </c>
      <c r="B159" s="17" t="s">
        <v>212</v>
      </c>
      <c r="F159" s="120">
        <f>SUM('[5]Condensed PL-30.9.2004-kpmg'!F39)</f>
        <v>8964.05173984717</v>
      </c>
      <c r="G159" s="84">
        <f>SUM('[5]Condensed PL-30.9.2004-kpmg'!J39)</f>
        <v>15833.595938610488</v>
      </c>
    </row>
    <row r="160" spans="1:7" ht="17.25">
      <c r="A160" s="19" t="s">
        <v>191</v>
      </c>
      <c r="B160" s="15" t="s">
        <v>213</v>
      </c>
      <c r="C160" s="19"/>
      <c r="D160" s="19"/>
      <c r="E160" s="19"/>
      <c r="F160" s="29">
        <v>150000</v>
      </c>
      <c r="G160" s="29">
        <v>150000</v>
      </c>
    </row>
    <row r="161" spans="1:7" ht="15.75" thickBot="1">
      <c r="A161" s="82"/>
      <c r="B161" s="17" t="s">
        <v>122</v>
      </c>
      <c r="C161" s="19"/>
      <c r="D161" s="19"/>
      <c r="E161" s="19"/>
      <c r="F161" s="165">
        <f>SUM(F159/F160)*100</f>
        <v>5.976034493231446</v>
      </c>
      <c r="G161" s="165">
        <f>SUM(G159/G160)*100</f>
        <v>10.555730625740326</v>
      </c>
    </row>
    <row r="162" spans="1:5" ht="15.75" thickTop="1">
      <c r="A162" s="82"/>
      <c r="B162" s="17"/>
      <c r="C162" s="19"/>
      <c r="D162" s="19"/>
      <c r="E162" s="19"/>
    </row>
    <row r="163" spans="1:7" ht="18.75">
      <c r="A163" s="77" t="s">
        <v>141</v>
      </c>
      <c r="B163" s="78" t="s">
        <v>123</v>
      </c>
      <c r="C163" s="19"/>
      <c r="D163" s="19"/>
      <c r="E163" s="19"/>
      <c r="F163" s="19"/>
      <c r="G163" s="19"/>
    </row>
    <row r="164" spans="1:7" ht="18.75">
      <c r="A164" s="77"/>
      <c r="B164" s="78"/>
      <c r="C164" s="19"/>
      <c r="D164" s="19"/>
      <c r="E164" s="19"/>
      <c r="F164" s="19"/>
      <c r="G164" s="19"/>
    </row>
    <row r="165" spans="2:8" ht="15">
      <c r="B165" s="121" t="s">
        <v>175</v>
      </c>
      <c r="H165" s="17"/>
    </row>
    <row r="166" spans="2:7" ht="15">
      <c r="B166" s="40" t="s">
        <v>172</v>
      </c>
      <c r="C166" s="147" t="s">
        <v>173</v>
      </c>
      <c r="D166" s="147" t="s">
        <v>5</v>
      </c>
      <c r="E166" s="147"/>
      <c r="F166" s="147" t="s">
        <v>6</v>
      </c>
      <c r="G166" s="148" t="s">
        <v>7</v>
      </c>
    </row>
    <row r="167" spans="2:7" ht="15">
      <c r="B167" s="45"/>
      <c r="C167" s="137" t="s">
        <v>174</v>
      </c>
      <c r="D167" s="137"/>
      <c r="E167" s="137"/>
      <c r="F167" s="137"/>
      <c r="G167" s="46"/>
    </row>
    <row r="168" spans="2:7" ht="15">
      <c r="B168" s="40">
        <v>1</v>
      </c>
      <c r="C168" s="198" t="s">
        <v>201</v>
      </c>
      <c r="D168" s="147" t="s">
        <v>180</v>
      </c>
      <c r="E168" s="147"/>
      <c r="F168" s="147" t="s">
        <v>176</v>
      </c>
      <c r="G168" s="199">
        <v>36893</v>
      </c>
    </row>
    <row r="169" spans="2:7" ht="15">
      <c r="B169" s="44"/>
      <c r="C169" s="6"/>
      <c r="D169" s="50" t="s">
        <v>4</v>
      </c>
      <c r="E169" s="50"/>
      <c r="F169" s="50"/>
      <c r="G169" s="42"/>
    </row>
    <row r="170" spans="2:7" ht="15">
      <c r="B170" s="44"/>
      <c r="C170" s="6"/>
      <c r="D170" s="50"/>
      <c r="E170" s="50"/>
      <c r="F170" s="50"/>
      <c r="G170" s="42"/>
    </row>
    <row r="171" spans="2:7" ht="15">
      <c r="B171" s="41">
        <v>2</v>
      </c>
      <c r="C171" s="149" t="s">
        <v>201</v>
      </c>
      <c r="D171" s="50" t="s">
        <v>177</v>
      </c>
      <c r="E171" s="50"/>
      <c r="F171" s="50" t="s">
        <v>178</v>
      </c>
      <c r="G171" s="150">
        <v>37162</v>
      </c>
    </row>
    <row r="172" spans="2:7" ht="15">
      <c r="B172" s="41"/>
      <c r="C172" s="149"/>
      <c r="D172" s="50"/>
      <c r="E172" s="50"/>
      <c r="F172" s="50"/>
      <c r="G172" s="150"/>
    </row>
    <row r="173" spans="2:7" ht="15">
      <c r="B173" s="41">
        <v>3</v>
      </c>
      <c r="C173" s="149" t="s">
        <v>200</v>
      </c>
      <c r="D173" s="50" t="s">
        <v>177</v>
      </c>
      <c r="E173" s="50"/>
      <c r="F173" s="50" t="s">
        <v>176</v>
      </c>
      <c r="G173" s="150">
        <v>37526</v>
      </c>
    </row>
    <row r="174" spans="2:7" ht="15">
      <c r="B174" s="41"/>
      <c r="C174" s="149"/>
      <c r="D174" s="50"/>
      <c r="E174" s="50"/>
      <c r="F174" s="50" t="s">
        <v>179</v>
      </c>
      <c r="G174" s="150"/>
    </row>
    <row r="175" spans="2:7" ht="15">
      <c r="B175" s="41"/>
      <c r="C175" s="149"/>
      <c r="D175" s="50"/>
      <c r="E175" s="50"/>
      <c r="F175" s="6"/>
      <c r="G175" s="150"/>
    </row>
    <row r="176" spans="2:7" ht="15">
      <c r="B176" s="41">
        <v>4</v>
      </c>
      <c r="C176" s="149" t="s">
        <v>127</v>
      </c>
      <c r="D176" s="50" t="s">
        <v>177</v>
      </c>
      <c r="E176" s="50"/>
      <c r="F176" s="50" t="s">
        <v>203</v>
      </c>
      <c r="G176" s="150">
        <v>37890</v>
      </c>
    </row>
    <row r="177" spans="2:7" ht="15">
      <c r="B177" s="41"/>
      <c r="C177" s="149"/>
      <c r="D177" s="50"/>
      <c r="E177" s="50"/>
      <c r="F177" s="50"/>
      <c r="G177" s="150"/>
    </row>
    <row r="178" spans="2:7" ht="15">
      <c r="B178" s="41">
        <v>5</v>
      </c>
      <c r="C178" s="149">
        <v>2004</v>
      </c>
      <c r="D178" s="50" t="s">
        <v>283</v>
      </c>
      <c r="E178" s="50"/>
      <c r="F178" s="50" t="s">
        <v>203</v>
      </c>
      <c r="G178" s="150" t="s">
        <v>284</v>
      </c>
    </row>
    <row r="179" spans="2:7" ht="15">
      <c r="B179" s="44"/>
      <c r="C179" s="6"/>
      <c r="D179" s="50" t="s">
        <v>4</v>
      </c>
      <c r="E179" s="50"/>
      <c r="F179" s="50"/>
      <c r="G179" s="150"/>
    </row>
    <row r="180" spans="2:7" ht="15">
      <c r="B180" s="43"/>
      <c r="C180" s="37"/>
      <c r="D180" s="137"/>
      <c r="E180" s="137"/>
      <c r="F180" s="137"/>
      <c r="G180" s="200"/>
    </row>
  </sheetData>
  <sheetProtection/>
  <printOptions/>
  <pageMargins left="0.75" right="0.75" top="1" bottom="1" header="0.5" footer="0.5"/>
  <pageSetup blackAndWhite="1" fitToHeight="4" fitToWidth="1" horizontalDpi="300" verticalDpi="300" orientation="portrait" paperSize="8" scale="51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view="pageBreakPreview" zoomScale="75" zoomScaleSheetLayoutView="75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2" sqref="L42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3" t="s">
        <v>142</v>
      </c>
    </row>
    <row r="2" ht="18">
      <c r="A2" s="4" t="s">
        <v>183</v>
      </c>
    </row>
    <row r="3" ht="18.75">
      <c r="A3" s="70"/>
    </row>
    <row r="4" ht="18">
      <c r="A4" s="4" t="s">
        <v>256</v>
      </c>
    </row>
    <row r="5" ht="18.75">
      <c r="A5" s="70"/>
    </row>
    <row r="6" ht="18.75">
      <c r="A6" s="70"/>
    </row>
    <row r="7" ht="18.75">
      <c r="A7" s="75" t="s">
        <v>285</v>
      </c>
    </row>
    <row r="9" spans="8:10" ht="15">
      <c r="H9" s="210" t="s">
        <v>286</v>
      </c>
      <c r="I9" s="210"/>
      <c r="J9" s="210" t="s">
        <v>194</v>
      </c>
    </row>
    <row r="10" spans="8:10" ht="15">
      <c r="H10" s="210" t="s">
        <v>287</v>
      </c>
      <c r="I10" s="210"/>
      <c r="J10" s="210" t="s">
        <v>287</v>
      </c>
    </row>
    <row r="11" spans="8:10" ht="15">
      <c r="H11" s="210" t="s">
        <v>288</v>
      </c>
      <c r="I11" s="210"/>
      <c r="J11" s="210" t="s">
        <v>288</v>
      </c>
    </row>
    <row r="12" spans="8:10" ht="15">
      <c r="H12" s="210" t="s">
        <v>260</v>
      </c>
      <c r="I12" s="210"/>
      <c r="J12" s="210" t="s">
        <v>270</v>
      </c>
    </row>
    <row r="13" spans="1:10" ht="18.75">
      <c r="A13" s="70"/>
      <c r="B13" s="70"/>
      <c r="C13" s="70"/>
      <c r="D13" s="70"/>
      <c r="E13" s="70"/>
      <c r="F13" s="70"/>
      <c r="G13" s="70"/>
      <c r="H13" s="204" t="s">
        <v>188</v>
      </c>
      <c r="I13" s="204"/>
      <c r="J13" s="204" t="s">
        <v>188</v>
      </c>
    </row>
    <row r="14" spans="1:10" ht="18.75">
      <c r="A14" s="70"/>
      <c r="B14" s="70"/>
      <c r="C14" s="70"/>
      <c r="D14" s="70"/>
      <c r="E14" s="70"/>
      <c r="F14" s="70"/>
      <c r="G14" s="70"/>
      <c r="H14" s="77"/>
      <c r="J14" s="70"/>
    </row>
    <row r="15" spans="1:10" ht="18.75">
      <c r="A15" s="70"/>
      <c r="B15" s="70"/>
      <c r="C15" s="70"/>
      <c r="D15" s="70"/>
      <c r="E15" s="70"/>
      <c r="F15" s="70"/>
      <c r="G15" s="70"/>
      <c r="H15" s="114"/>
      <c r="J15" s="114"/>
    </row>
    <row r="16" spans="1:10" ht="18.75">
      <c r="A16" s="70" t="s">
        <v>118</v>
      </c>
      <c r="B16" s="70"/>
      <c r="C16" s="70"/>
      <c r="D16" s="70"/>
      <c r="E16" s="70"/>
      <c r="F16" s="70"/>
      <c r="G16" s="70"/>
      <c r="H16" s="187">
        <v>16425</v>
      </c>
      <c r="J16" s="162">
        <v>19998</v>
      </c>
    </row>
    <row r="17" spans="1:10" ht="18.75">
      <c r="A17" s="70"/>
      <c r="B17" s="70"/>
      <c r="C17" s="70"/>
      <c r="D17" s="70"/>
      <c r="E17" s="70"/>
      <c r="F17" s="70"/>
      <c r="G17" s="70"/>
      <c r="H17" s="114"/>
      <c r="J17" s="114"/>
    </row>
    <row r="18" spans="1:10" ht="18.75">
      <c r="A18" s="70"/>
      <c r="B18" s="70"/>
      <c r="C18" s="70"/>
      <c r="D18" s="70"/>
      <c r="E18" s="70"/>
      <c r="F18" s="70"/>
      <c r="G18" s="70"/>
      <c r="H18" s="114"/>
      <c r="J18" s="114"/>
    </row>
    <row r="19" spans="1:10" ht="18.75">
      <c r="A19" s="70" t="s">
        <v>119</v>
      </c>
      <c r="B19" s="70"/>
      <c r="C19" s="70"/>
      <c r="D19" s="70"/>
      <c r="E19" s="70"/>
      <c r="F19" s="70"/>
      <c r="G19" s="70"/>
      <c r="H19" s="188">
        <v>-1693</v>
      </c>
      <c r="J19" s="163">
        <v>-3040</v>
      </c>
    </row>
    <row r="20" spans="1:10" ht="18.75">
      <c r="A20" s="70"/>
      <c r="B20" s="70"/>
      <c r="C20" s="70"/>
      <c r="D20" s="70"/>
      <c r="E20" s="70"/>
      <c r="F20" s="70"/>
      <c r="G20" s="70"/>
      <c r="H20" s="189"/>
      <c r="J20" s="70"/>
    </row>
    <row r="21" spans="1:10" ht="18.75">
      <c r="A21" s="70" t="s">
        <v>105</v>
      </c>
      <c r="B21" s="70"/>
      <c r="C21" s="70"/>
      <c r="D21" s="70"/>
      <c r="E21" s="70"/>
      <c r="F21" s="70"/>
      <c r="G21" s="70"/>
      <c r="H21" s="189">
        <f>SUM(H16+H19)</f>
        <v>14732</v>
      </c>
      <c r="J21" s="115">
        <f>SUM(J16+J19)</f>
        <v>16958</v>
      </c>
    </row>
    <row r="22" spans="1:10" ht="18.75">
      <c r="A22" s="70"/>
      <c r="B22" s="70"/>
      <c r="C22" s="70"/>
      <c r="D22" s="70"/>
      <c r="E22" s="70"/>
      <c r="F22" s="70"/>
      <c r="G22" s="70"/>
      <c r="H22" s="189"/>
      <c r="J22" s="70"/>
    </row>
    <row r="23" spans="1:8" ht="18.75">
      <c r="A23" s="70"/>
      <c r="B23" s="70"/>
      <c r="C23" s="70"/>
      <c r="D23" s="70"/>
      <c r="E23" s="70"/>
      <c r="F23" s="70"/>
      <c r="G23" s="70"/>
      <c r="H23" s="82"/>
    </row>
    <row r="24" spans="1:10" ht="18.75">
      <c r="A24" s="70"/>
      <c r="B24" s="70"/>
      <c r="C24" s="70"/>
      <c r="D24" s="70"/>
      <c r="E24" s="70"/>
      <c r="F24" s="70"/>
      <c r="G24" s="70"/>
      <c r="H24" s="189"/>
      <c r="J24" s="70"/>
    </row>
    <row r="25" spans="1:10" ht="18.75">
      <c r="A25" s="70" t="s">
        <v>106</v>
      </c>
      <c r="B25" s="70"/>
      <c r="C25" s="70"/>
      <c r="D25" s="70"/>
      <c r="E25" s="70"/>
      <c r="F25" s="70"/>
      <c r="G25" s="70"/>
      <c r="H25" s="187">
        <v>-13995</v>
      </c>
      <c r="J25" s="164">
        <v>-15982</v>
      </c>
    </row>
    <row r="26" spans="1:10" ht="18.75">
      <c r="A26" s="70"/>
      <c r="B26" s="70"/>
      <c r="C26" s="70"/>
      <c r="D26" s="70"/>
      <c r="E26" s="70"/>
      <c r="F26" s="70"/>
      <c r="G26" s="70"/>
      <c r="H26" s="189"/>
      <c r="J26" s="70"/>
    </row>
    <row r="27" spans="1:10" ht="18.75">
      <c r="A27" s="70" t="s">
        <v>120</v>
      </c>
      <c r="B27" s="70"/>
      <c r="C27" s="70"/>
      <c r="D27" s="70"/>
      <c r="E27" s="70"/>
      <c r="F27" s="70"/>
      <c r="G27" s="70"/>
      <c r="H27" s="189"/>
      <c r="J27" s="70"/>
    </row>
    <row r="28" spans="1:10" ht="18.75">
      <c r="A28" s="70"/>
      <c r="B28" s="70"/>
      <c r="C28" s="70"/>
      <c r="D28" s="70"/>
      <c r="E28" s="70"/>
      <c r="F28" s="70"/>
      <c r="G28" s="70"/>
      <c r="H28" s="189"/>
      <c r="J28" s="70"/>
    </row>
    <row r="29" spans="1:10" ht="18.75">
      <c r="A29" s="70" t="s">
        <v>39</v>
      </c>
      <c r="B29" s="70"/>
      <c r="C29" s="70"/>
      <c r="D29" s="70"/>
      <c r="E29" s="70"/>
      <c r="F29" s="70"/>
      <c r="G29" s="70"/>
      <c r="H29" s="190">
        <v>-6480</v>
      </c>
      <c r="J29" s="212">
        <v>-5184</v>
      </c>
    </row>
    <row r="30" spans="1:10" ht="18.75">
      <c r="A30" s="70" t="s">
        <v>198</v>
      </c>
      <c r="B30" s="70"/>
      <c r="C30" s="70"/>
      <c r="D30" s="70"/>
      <c r="E30" s="70"/>
      <c r="F30" s="70"/>
      <c r="G30" s="70"/>
      <c r="H30" s="191">
        <v>-8117</v>
      </c>
      <c r="J30" s="213">
        <v>-1409</v>
      </c>
    </row>
    <row r="31" spans="1:10" ht="18.75">
      <c r="A31" s="70"/>
      <c r="B31" s="70"/>
      <c r="C31" s="70"/>
      <c r="D31" s="70"/>
      <c r="E31" s="70"/>
      <c r="F31" s="70"/>
      <c r="G31" s="70"/>
      <c r="H31" s="189"/>
      <c r="J31" s="70"/>
    </row>
    <row r="32" spans="1:10" ht="18.75">
      <c r="A32" s="70" t="s">
        <v>107</v>
      </c>
      <c r="B32" s="70"/>
      <c r="C32" s="70"/>
      <c r="D32" s="70"/>
      <c r="E32" s="70"/>
      <c r="F32" s="70"/>
      <c r="G32" s="70"/>
      <c r="H32" s="188">
        <f>SUM(H29:H30)</f>
        <v>-14597</v>
      </c>
      <c r="J32" s="163">
        <f>SUM(J29:J30)</f>
        <v>-6593</v>
      </c>
    </row>
    <row r="33" spans="1:10" ht="18.75">
      <c r="A33" s="70"/>
      <c r="B33" s="70"/>
      <c r="C33" s="70"/>
      <c r="D33" s="70"/>
      <c r="E33" s="70"/>
      <c r="F33" s="70"/>
      <c r="G33" s="70"/>
      <c r="H33" s="189"/>
      <c r="J33" s="70"/>
    </row>
    <row r="34" spans="1:10" ht="18.75">
      <c r="A34" s="70"/>
      <c r="B34" s="70"/>
      <c r="C34" s="70"/>
      <c r="D34" s="70"/>
      <c r="E34" s="70"/>
      <c r="F34" s="70"/>
      <c r="G34" s="70"/>
      <c r="H34" s="189"/>
      <c r="J34" s="70"/>
    </row>
    <row r="35" spans="1:10" ht="18.75">
      <c r="A35" s="70" t="s">
        <v>238</v>
      </c>
      <c r="B35" s="70"/>
      <c r="C35" s="70"/>
      <c r="D35" s="70"/>
      <c r="E35" s="70"/>
      <c r="F35" s="70"/>
      <c r="G35" s="70"/>
      <c r="H35" s="187">
        <f>SUM(H21+H25+H32)</f>
        <v>-13860</v>
      </c>
      <c r="J35" s="164">
        <f>SUM(J21+J25+J32)</f>
        <v>-5617</v>
      </c>
    </row>
    <row r="36" spans="1:10" ht="18.75">
      <c r="A36" s="70"/>
      <c r="B36" s="70"/>
      <c r="C36" s="70"/>
      <c r="D36" s="70"/>
      <c r="E36" s="70"/>
      <c r="F36" s="70"/>
      <c r="G36" s="70"/>
      <c r="H36" s="189"/>
      <c r="J36" s="70"/>
    </row>
    <row r="37" spans="1:10" ht="18.75">
      <c r="A37" s="70"/>
      <c r="B37" s="70"/>
      <c r="C37" s="70"/>
      <c r="D37" s="70"/>
      <c r="E37" s="70"/>
      <c r="F37" s="70"/>
      <c r="G37" s="70"/>
      <c r="H37" s="189"/>
      <c r="J37" s="70"/>
    </row>
    <row r="38" spans="1:10" ht="18.75">
      <c r="A38" s="70" t="s">
        <v>240</v>
      </c>
      <c r="B38" s="70"/>
      <c r="C38" s="70"/>
      <c r="D38" s="70"/>
      <c r="E38" s="70"/>
      <c r="F38" s="70"/>
      <c r="G38" s="70"/>
      <c r="H38" s="189">
        <f>SUM('[8]30.6.04 CF'!$G$78)</f>
        <v>21833</v>
      </c>
      <c r="J38" s="115">
        <v>10415</v>
      </c>
    </row>
    <row r="39" spans="1:10" ht="18.75">
      <c r="A39" s="70"/>
      <c r="B39" s="70"/>
      <c r="C39" s="70"/>
      <c r="D39" s="70"/>
      <c r="E39" s="70"/>
      <c r="F39" s="70"/>
      <c r="G39" s="70"/>
      <c r="H39" s="189"/>
      <c r="J39" s="70"/>
    </row>
    <row r="40" spans="1:10" ht="19.5" thickBot="1">
      <c r="A40" s="70" t="s">
        <v>304</v>
      </c>
      <c r="B40" s="70"/>
      <c r="C40" s="70"/>
      <c r="D40" s="70"/>
      <c r="E40" s="70"/>
      <c r="F40" s="70"/>
      <c r="G40" s="70"/>
      <c r="H40" s="192">
        <f>SUM(H35:H39)</f>
        <v>7973</v>
      </c>
      <c r="J40" s="214">
        <f>SUM(J35:J39)</f>
        <v>4798</v>
      </c>
    </row>
    <row r="41" spans="1:10" ht="19.5" thickTop="1">
      <c r="A41" s="70"/>
      <c r="B41" s="70"/>
      <c r="C41" s="70"/>
      <c r="D41" s="70"/>
      <c r="E41" s="70"/>
      <c r="F41" s="70"/>
      <c r="G41" s="70"/>
      <c r="H41" s="193"/>
      <c r="J41" s="70"/>
    </row>
    <row r="42" spans="1:8" ht="18.75">
      <c r="A42" s="70"/>
      <c r="B42" s="70"/>
      <c r="C42" s="70"/>
      <c r="D42" s="70"/>
      <c r="E42" s="70"/>
      <c r="F42" s="70"/>
      <c r="G42" s="70"/>
      <c r="H42" s="193"/>
    </row>
    <row r="43" ht="15">
      <c r="H43" s="194"/>
    </row>
    <row r="44" ht="15">
      <c r="A44" s="51" t="s">
        <v>239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9"/>
  <sheetViews>
    <sheetView tabSelected="1" zoomScale="75" zoomScaleNormal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0" sqref="L40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18">
      <c r="A1" s="4" t="s">
        <v>256</v>
      </c>
    </row>
    <row r="2" ht="18.75">
      <c r="A2" s="70"/>
    </row>
    <row r="3" ht="18.75">
      <c r="A3" s="70"/>
    </row>
    <row r="4" ht="18.75">
      <c r="A4" s="75" t="s">
        <v>289</v>
      </c>
    </row>
    <row r="6" spans="1:12" ht="15.75">
      <c r="A6" s="90"/>
      <c r="B6" s="90"/>
      <c r="C6" s="90"/>
      <c r="D6" s="90"/>
      <c r="E6" s="90"/>
      <c r="F6" s="218" t="s">
        <v>184</v>
      </c>
      <c r="G6" s="219"/>
      <c r="H6" s="220"/>
      <c r="I6" s="9"/>
      <c r="J6" s="218" t="s">
        <v>117</v>
      </c>
      <c r="K6" s="219"/>
      <c r="L6" s="220"/>
    </row>
    <row r="7" spans="1:12" ht="15.75">
      <c r="A7" s="90"/>
      <c r="B7" s="90"/>
      <c r="C7" s="90"/>
      <c r="D7" s="90"/>
      <c r="E7" s="90"/>
      <c r="F7" s="11" t="s">
        <v>185</v>
      </c>
      <c r="G7" s="12"/>
      <c r="H7" s="12" t="s">
        <v>194</v>
      </c>
      <c r="I7" s="9"/>
      <c r="J7" s="11" t="s">
        <v>185</v>
      </c>
      <c r="K7" s="91"/>
      <c r="L7" s="12" t="s">
        <v>89</v>
      </c>
    </row>
    <row r="8" spans="1:12" ht="15.75">
      <c r="A8" s="90"/>
      <c r="B8" s="90"/>
      <c r="C8" s="90"/>
      <c r="D8" s="90"/>
      <c r="E8" s="90"/>
      <c r="F8" s="112" t="s">
        <v>186</v>
      </c>
      <c r="G8" s="94"/>
      <c r="H8" s="94" t="s">
        <v>186</v>
      </c>
      <c r="I8" s="9"/>
      <c r="J8" s="11" t="s">
        <v>186</v>
      </c>
      <c r="K8" s="92"/>
      <c r="L8" s="3" t="s">
        <v>187</v>
      </c>
    </row>
    <row r="9" spans="1:12" ht="15.75">
      <c r="A9" s="90"/>
      <c r="B9" s="90"/>
      <c r="C9" s="90"/>
      <c r="D9" s="90"/>
      <c r="E9" s="90"/>
      <c r="F9" s="156" t="s">
        <v>290</v>
      </c>
      <c r="G9" s="111"/>
      <c r="H9" s="156" t="s">
        <v>290</v>
      </c>
      <c r="I9" s="9"/>
      <c r="J9" s="10" t="s">
        <v>90</v>
      </c>
      <c r="K9" s="91"/>
      <c r="L9" s="12" t="s">
        <v>246</v>
      </c>
    </row>
    <row r="10" spans="1:12" ht="15.75">
      <c r="A10" s="90"/>
      <c r="B10" s="90"/>
      <c r="C10" s="90"/>
      <c r="D10" s="90"/>
      <c r="E10" s="90"/>
      <c r="F10" s="11" t="s">
        <v>291</v>
      </c>
      <c r="G10" s="111"/>
      <c r="H10" s="3" t="s">
        <v>292</v>
      </c>
      <c r="I10" s="9"/>
      <c r="J10" s="11" t="s">
        <v>247</v>
      </c>
      <c r="K10" s="92"/>
      <c r="L10" s="3" t="s">
        <v>193</v>
      </c>
    </row>
    <row r="11" spans="1:12" ht="15.75">
      <c r="A11" s="90"/>
      <c r="B11" s="90"/>
      <c r="C11" s="90"/>
      <c r="D11" s="90"/>
      <c r="E11" s="90"/>
      <c r="F11" s="153" t="s">
        <v>260</v>
      </c>
      <c r="G11" s="92"/>
      <c r="H11" s="170" t="s">
        <v>270</v>
      </c>
      <c r="I11" s="9"/>
      <c r="J11" s="153" t="s">
        <v>260</v>
      </c>
      <c r="K11" s="92"/>
      <c r="L11" s="170" t="s">
        <v>270</v>
      </c>
    </row>
    <row r="12" spans="1:12" ht="15.75">
      <c r="A12" s="90"/>
      <c r="B12" s="90"/>
      <c r="C12" s="90"/>
      <c r="D12" s="90"/>
      <c r="E12" s="90"/>
      <c r="F12" s="157" t="s">
        <v>188</v>
      </c>
      <c r="G12" s="93"/>
      <c r="H12" s="93" t="s">
        <v>188</v>
      </c>
      <c r="I12" s="9"/>
      <c r="J12" s="157" t="s">
        <v>188</v>
      </c>
      <c r="K12" s="95"/>
      <c r="L12" s="94" t="s">
        <v>188</v>
      </c>
    </row>
    <row r="13" spans="1:12" ht="15.75">
      <c r="A13" s="90"/>
      <c r="B13" s="90"/>
      <c r="C13" s="90"/>
      <c r="D13" s="90"/>
      <c r="E13" s="90"/>
      <c r="F13" s="96"/>
      <c r="G13" s="96"/>
      <c r="H13" s="171"/>
      <c r="I13" s="97"/>
      <c r="J13" s="154"/>
      <c r="K13" s="98"/>
      <c r="L13" s="98"/>
    </row>
    <row r="14" spans="1:12" ht="15.75">
      <c r="A14" s="90"/>
      <c r="B14" s="90"/>
      <c r="C14" s="90"/>
      <c r="D14" s="90"/>
      <c r="E14" s="90"/>
      <c r="F14" s="98"/>
      <c r="G14" s="98"/>
      <c r="H14" s="98"/>
      <c r="I14" s="90"/>
      <c r="J14" s="155"/>
      <c r="K14" s="98"/>
      <c r="L14" s="98"/>
    </row>
    <row r="15" spans="1:12" ht="18">
      <c r="A15" s="90"/>
      <c r="B15" s="110" t="s">
        <v>13</v>
      </c>
      <c r="C15" s="90"/>
      <c r="D15" s="90"/>
      <c r="E15" s="90"/>
      <c r="F15" s="99">
        <f>SUM('[6]Conso IS QLFeed level'!$AL$6)/1000</f>
        <v>232336.32313933212</v>
      </c>
      <c r="G15" s="98"/>
      <c r="H15" s="99">
        <v>227289</v>
      </c>
      <c r="I15" s="90"/>
      <c r="J15" s="99">
        <v>457305</v>
      </c>
      <c r="K15" s="167"/>
      <c r="L15" s="99">
        <v>427487</v>
      </c>
    </row>
    <row r="16" spans="1:12" ht="15.75">
      <c r="A16" s="90"/>
      <c r="B16" s="110"/>
      <c r="C16" s="90"/>
      <c r="D16" s="90"/>
      <c r="E16" s="90"/>
      <c r="F16" s="98"/>
      <c r="G16" s="98"/>
      <c r="H16" s="100"/>
      <c r="I16" s="90"/>
      <c r="J16" s="167"/>
      <c r="K16" s="167"/>
      <c r="L16" s="100"/>
    </row>
    <row r="17" spans="1:12" ht="15.75">
      <c r="A17" s="90"/>
      <c r="B17" s="110"/>
      <c r="C17" s="90"/>
      <c r="D17" s="90"/>
      <c r="E17" s="90"/>
      <c r="F17" s="98"/>
      <c r="G17" s="98"/>
      <c r="H17" s="100"/>
      <c r="I17" s="90"/>
      <c r="J17" s="167"/>
      <c r="K17" s="167"/>
      <c r="L17" s="100"/>
    </row>
    <row r="18" spans="1:12" ht="15.75">
      <c r="A18" s="90"/>
      <c r="B18" s="110" t="s">
        <v>58</v>
      </c>
      <c r="C18" s="90"/>
      <c r="D18" s="90"/>
      <c r="E18" s="90"/>
      <c r="F18" s="100">
        <v>17492</v>
      </c>
      <c r="G18" s="98"/>
      <c r="H18" s="100">
        <v>15905</v>
      </c>
      <c r="I18" s="90"/>
      <c r="J18" s="100">
        <v>32590</v>
      </c>
      <c r="K18" s="167"/>
      <c r="L18" s="55">
        <v>29082</v>
      </c>
    </row>
    <row r="19" spans="1:12" ht="15.75">
      <c r="A19" s="90"/>
      <c r="B19" s="110"/>
      <c r="C19" s="90"/>
      <c r="D19" s="90"/>
      <c r="E19" s="90"/>
      <c r="F19" s="98"/>
      <c r="G19" s="98"/>
      <c r="H19" s="100"/>
      <c r="I19" s="90"/>
      <c r="J19" s="167"/>
      <c r="K19" s="167"/>
      <c r="L19" s="100"/>
    </row>
    <row r="20" spans="1:12" ht="15.75">
      <c r="A20" s="90"/>
      <c r="B20" s="110" t="s">
        <v>192</v>
      </c>
      <c r="C20" s="90"/>
      <c r="D20" s="90"/>
      <c r="E20" s="90"/>
      <c r="F20" s="101">
        <v>-4204</v>
      </c>
      <c r="G20" s="98"/>
      <c r="H20" s="101">
        <v>-3780</v>
      </c>
      <c r="I20" s="90"/>
      <c r="J20" s="101">
        <v>-8077</v>
      </c>
      <c r="K20" s="167"/>
      <c r="L20" s="215">
        <v>-6856</v>
      </c>
    </row>
    <row r="21" spans="1:12" ht="15.75">
      <c r="A21" s="90"/>
      <c r="B21" s="110"/>
      <c r="C21" s="90"/>
      <c r="D21" s="90"/>
      <c r="E21" s="90"/>
      <c r="F21" s="101"/>
      <c r="G21" s="98"/>
      <c r="H21" s="101"/>
      <c r="I21" s="90"/>
      <c r="J21" s="101"/>
      <c r="K21" s="167"/>
      <c r="L21" s="101"/>
    </row>
    <row r="22" spans="1:12" ht="15.75">
      <c r="A22" s="90"/>
      <c r="B22" s="110" t="s">
        <v>207</v>
      </c>
      <c r="C22" s="90"/>
      <c r="D22" s="90"/>
      <c r="E22" s="90"/>
      <c r="F22" s="101">
        <v>45</v>
      </c>
      <c r="G22" s="98"/>
      <c r="H22" s="101">
        <v>58</v>
      </c>
      <c r="I22" s="90"/>
      <c r="J22" s="101">
        <v>53</v>
      </c>
      <c r="K22" s="167"/>
      <c r="L22" s="216">
        <v>68</v>
      </c>
    </row>
    <row r="23" spans="1:12" ht="15.75">
      <c r="A23" s="90"/>
      <c r="B23" s="110"/>
      <c r="C23" s="90"/>
      <c r="D23" s="90"/>
      <c r="E23" s="90"/>
      <c r="F23" s="98"/>
      <c r="G23" s="98"/>
      <c r="H23" s="101"/>
      <c r="I23" s="90"/>
      <c r="J23" s="167"/>
      <c r="K23" s="167"/>
      <c r="L23" s="101"/>
    </row>
    <row r="24" spans="1:12" ht="15.75">
      <c r="A24" s="90"/>
      <c r="B24" s="110" t="s">
        <v>205</v>
      </c>
      <c r="C24" s="90"/>
      <c r="D24" s="90"/>
      <c r="E24" s="90"/>
      <c r="F24" s="101">
        <v>-2087</v>
      </c>
      <c r="G24" s="98"/>
      <c r="H24" s="101">
        <v>-2132</v>
      </c>
      <c r="I24" s="90"/>
      <c r="J24" s="101">
        <v>-4308</v>
      </c>
      <c r="K24" s="167"/>
      <c r="L24" s="215">
        <v>-4182</v>
      </c>
    </row>
    <row r="25" spans="1:12" ht="15.75">
      <c r="A25" s="90"/>
      <c r="B25" s="110"/>
      <c r="C25" s="90"/>
      <c r="D25" s="90"/>
      <c r="E25" s="90"/>
      <c r="F25" s="98"/>
      <c r="G25" s="98"/>
      <c r="H25" s="101"/>
      <c r="I25" s="90"/>
      <c r="J25" s="167"/>
      <c r="K25" s="167"/>
      <c r="L25" s="101"/>
    </row>
    <row r="26" spans="1:12" ht="18">
      <c r="A26" s="90"/>
      <c r="B26" s="110" t="s">
        <v>59</v>
      </c>
      <c r="C26" s="90"/>
      <c r="D26" s="90"/>
      <c r="E26" s="90"/>
      <c r="F26" s="102">
        <v>41</v>
      </c>
      <c r="G26" s="98"/>
      <c r="H26" s="102">
        <v>150</v>
      </c>
      <c r="I26" s="90"/>
      <c r="J26" s="102">
        <v>78</v>
      </c>
      <c r="K26" s="167"/>
      <c r="L26" s="99">
        <v>219</v>
      </c>
    </row>
    <row r="27" spans="1:12" ht="15.75">
      <c r="A27" s="90"/>
      <c r="B27" s="110"/>
      <c r="C27" s="90"/>
      <c r="D27" s="90"/>
      <c r="E27" s="90"/>
      <c r="F27" s="98"/>
      <c r="G27" s="98"/>
      <c r="H27" s="100"/>
      <c r="I27" s="90"/>
      <c r="J27" s="167"/>
      <c r="K27" s="167"/>
      <c r="L27" s="100"/>
    </row>
    <row r="28" spans="1:12" ht="15.75">
      <c r="A28" s="90"/>
      <c r="B28" s="110" t="s">
        <v>60</v>
      </c>
      <c r="C28" s="90"/>
      <c r="D28" s="90"/>
      <c r="E28" s="90"/>
      <c r="F28" s="100">
        <f>SUM(F18:F26)</f>
        <v>11287</v>
      </c>
      <c r="G28" s="100"/>
      <c r="H28" s="100">
        <f>SUM(H18:H26)</f>
        <v>10201</v>
      </c>
      <c r="I28" s="90"/>
      <c r="J28" s="100">
        <f>SUM(J18:J26)</f>
        <v>20336</v>
      </c>
      <c r="K28" s="100"/>
      <c r="L28" s="100">
        <f>SUM(L18:L26)</f>
        <v>18331</v>
      </c>
    </row>
    <row r="29" spans="1:12" ht="15.75">
      <c r="A29" s="90"/>
      <c r="B29" s="110"/>
      <c r="C29" s="90"/>
      <c r="D29" s="90"/>
      <c r="E29" s="90"/>
      <c r="F29" s="98"/>
      <c r="G29" s="98"/>
      <c r="H29" s="100"/>
      <c r="I29" s="90"/>
      <c r="J29" s="167"/>
      <c r="K29" s="167"/>
      <c r="L29" s="100"/>
    </row>
    <row r="30" spans="1:12" ht="15.75">
      <c r="A30" s="90"/>
      <c r="B30" s="110" t="s">
        <v>63</v>
      </c>
      <c r="C30" s="90"/>
      <c r="D30" s="90"/>
      <c r="E30" s="90"/>
      <c r="F30" s="103">
        <v>-1746</v>
      </c>
      <c r="G30" s="98"/>
      <c r="H30" s="103">
        <v>-2580</v>
      </c>
      <c r="I30" s="90"/>
      <c r="J30" s="103">
        <v>-3472</v>
      </c>
      <c r="K30" s="167"/>
      <c r="L30" s="103">
        <v>-4636</v>
      </c>
    </row>
    <row r="31" spans="1:12" ht="15.75">
      <c r="A31" s="90"/>
      <c r="B31" s="110"/>
      <c r="C31" s="90"/>
      <c r="D31" s="90"/>
      <c r="E31" s="90"/>
      <c r="F31" s="98"/>
      <c r="G31" s="98"/>
      <c r="H31" s="103"/>
      <c r="I31" s="90"/>
      <c r="J31" s="167"/>
      <c r="K31" s="167"/>
      <c r="L31" s="103"/>
    </row>
    <row r="32" spans="1:12" ht="15.75">
      <c r="A32" s="90"/>
      <c r="B32" s="110" t="s">
        <v>61</v>
      </c>
      <c r="C32" s="90"/>
      <c r="D32" s="90"/>
      <c r="E32" s="90"/>
      <c r="F32" s="100">
        <f>SUM(F28:F30)</f>
        <v>9541</v>
      </c>
      <c r="G32" s="100"/>
      <c r="H32" s="100">
        <f>SUM(H28:H30)</f>
        <v>7621</v>
      </c>
      <c r="I32" s="90"/>
      <c r="J32" s="100">
        <f>SUM(J28:J30)</f>
        <v>16864</v>
      </c>
      <c r="K32" s="100"/>
      <c r="L32" s="100">
        <f>SUM(L28:L30)</f>
        <v>13695</v>
      </c>
    </row>
    <row r="33" spans="1:12" ht="15.75">
      <c r="A33" s="90"/>
      <c r="B33" s="110"/>
      <c r="C33" s="90"/>
      <c r="D33" s="90"/>
      <c r="E33" s="90"/>
      <c r="F33" s="98"/>
      <c r="G33" s="98"/>
      <c r="H33" s="100"/>
      <c r="I33" s="90"/>
      <c r="J33" s="167"/>
      <c r="K33" s="167"/>
      <c r="L33" s="100"/>
    </row>
    <row r="34" spans="1:12" ht="15.75">
      <c r="A34" s="90"/>
      <c r="B34" s="110" t="s">
        <v>62</v>
      </c>
      <c r="C34" s="90"/>
      <c r="D34" s="90"/>
      <c r="E34" s="90"/>
      <c r="F34" s="101">
        <v>-577</v>
      </c>
      <c r="G34" s="98"/>
      <c r="H34" s="172">
        <v>-790</v>
      </c>
      <c r="I34" s="90"/>
      <c r="J34" s="101">
        <v>-1030</v>
      </c>
      <c r="K34" s="167"/>
      <c r="L34" s="172">
        <v>-1419</v>
      </c>
    </row>
    <row r="35" spans="1:12" ht="15.75">
      <c r="A35" s="90"/>
      <c r="B35" s="110"/>
      <c r="C35" s="90"/>
      <c r="D35" s="90"/>
      <c r="E35" s="90"/>
      <c r="F35" s="98"/>
      <c r="G35" s="98"/>
      <c r="H35" s="7"/>
      <c r="I35" s="90"/>
      <c r="J35" s="167"/>
      <c r="K35" s="167"/>
      <c r="L35" s="103"/>
    </row>
    <row r="36" spans="1:12" ht="16.5" thickBot="1">
      <c r="A36" s="90"/>
      <c r="B36" s="110" t="s">
        <v>64</v>
      </c>
      <c r="C36" s="90"/>
      <c r="D36" s="90"/>
      <c r="E36" s="90"/>
      <c r="F36" s="104">
        <f>SUM(F32:F34)</f>
        <v>8964</v>
      </c>
      <c r="G36" s="98"/>
      <c r="H36" s="104">
        <f>SUM(H32:H34)</f>
        <v>6831</v>
      </c>
      <c r="I36" s="90"/>
      <c r="J36" s="104">
        <f>SUM(J32:J34)</f>
        <v>15834</v>
      </c>
      <c r="K36" s="167"/>
      <c r="L36" s="104">
        <f>SUM(L32:L34)</f>
        <v>12276</v>
      </c>
    </row>
    <row r="37" spans="1:12" ht="16.5" thickTop="1">
      <c r="A37" s="90"/>
      <c r="B37" s="110"/>
      <c r="C37" s="90"/>
      <c r="D37" s="90"/>
      <c r="E37" s="90"/>
      <c r="F37" s="98"/>
      <c r="G37" s="98"/>
      <c r="H37" s="98"/>
      <c r="I37" s="90"/>
      <c r="J37" s="167"/>
      <c r="K37" s="167"/>
      <c r="L37" s="167"/>
    </row>
    <row r="38" spans="1:12" ht="15.75">
      <c r="A38" s="90"/>
      <c r="B38" s="110" t="s">
        <v>67</v>
      </c>
      <c r="C38" s="90"/>
      <c r="D38" s="90"/>
      <c r="E38" s="90"/>
      <c r="F38" s="98"/>
      <c r="G38" s="98"/>
      <c r="H38" s="98"/>
      <c r="I38" s="90"/>
      <c r="J38" s="167"/>
      <c r="K38" s="167"/>
      <c r="L38" s="167"/>
    </row>
    <row r="39" spans="1:12" ht="16.5" thickBot="1">
      <c r="A39" s="90"/>
      <c r="B39" s="110" t="s">
        <v>68</v>
      </c>
      <c r="C39" s="90"/>
      <c r="D39" s="90"/>
      <c r="E39" s="90"/>
      <c r="F39" s="151">
        <f>SUM(F36/150000)*100</f>
        <v>5.976</v>
      </c>
      <c r="G39" s="105"/>
      <c r="H39" s="181">
        <f>SUM(H36/150000*100)</f>
        <v>4.553999999999999</v>
      </c>
      <c r="I39" s="106"/>
      <c r="J39" s="151">
        <f>SUM(J36/150000)*100</f>
        <v>10.556000000000001</v>
      </c>
      <c r="K39" s="105"/>
      <c r="L39" s="151">
        <f>SUM(L36/150000)*100</f>
        <v>8.184</v>
      </c>
    </row>
    <row r="40" spans="1:12" ht="16.5" thickTop="1">
      <c r="A40" s="90"/>
      <c r="B40" s="110"/>
      <c r="C40" s="90"/>
      <c r="D40" s="90"/>
      <c r="E40" s="90"/>
      <c r="F40" s="98"/>
      <c r="G40" s="98"/>
      <c r="H40" s="98"/>
      <c r="I40" s="90"/>
      <c r="J40" s="167"/>
      <c r="K40" s="167"/>
      <c r="L40" s="167"/>
    </row>
    <row r="41" spans="1:12" ht="16.5" thickBot="1">
      <c r="A41" s="90"/>
      <c r="B41" s="110" t="s">
        <v>69</v>
      </c>
      <c r="C41" s="90"/>
      <c r="D41" s="90"/>
      <c r="E41" s="90"/>
      <c r="F41" s="107" t="s">
        <v>65</v>
      </c>
      <c r="G41" s="98"/>
      <c r="H41" s="107">
        <f>'[5]Condensed PL-30.9.02'!F41</f>
        <v>0</v>
      </c>
      <c r="I41" s="90"/>
      <c r="J41" s="168">
        <f>'[5]Condensed PL-30.9.2004-kpmg'!F41</f>
        <v>0</v>
      </c>
      <c r="K41" s="167"/>
      <c r="L41" s="168">
        <f>'[5]Condensed PL-30.9.02'!J41</f>
        <v>0</v>
      </c>
    </row>
    <row r="42" spans="1:12" ht="16.5" thickTop="1">
      <c r="A42" s="90"/>
      <c r="B42" s="90"/>
      <c r="C42" s="90"/>
      <c r="D42" s="90"/>
      <c r="E42" s="90"/>
      <c r="F42" s="108"/>
      <c r="G42" s="108"/>
      <c r="H42" s="109"/>
      <c r="I42" s="97"/>
      <c r="J42" s="169"/>
      <c r="K42" s="169"/>
      <c r="L42" s="173"/>
    </row>
    <row r="44" ht="15">
      <c r="B44" s="51" t="s">
        <v>248</v>
      </c>
    </row>
    <row r="45" ht="15">
      <c r="B45" s="51"/>
    </row>
    <row r="46" ht="15">
      <c r="B46" s="51" t="s">
        <v>66</v>
      </c>
    </row>
    <row r="48" ht="15">
      <c r="B48" s="51"/>
    </row>
    <row r="49" ht="15">
      <c r="B49" s="51"/>
    </row>
  </sheetData>
  <sheetProtection/>
  <mergeCells count="2">
    <mergeCell ref="F6:H6"/>
    <mergeCell ref="J6:L6"/>
  </mergeCells>
  <printOptions/>
  <pageMargins left="0.75" right="0.75" top="1" bottom="1" header="0.5" footer="0.5"/>
  <pageSetup fitToHeight="1" fitToWidth="1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yvonneng</cp:lastModifiedBy>
  <cp:lastPrinted>2004-11-23T00:43:14Z</cp:lastPrinted>
  <dcterms:created xsi:type="dcterms:W3CDTF">1999-09-21T04:40:59Z</dcterms:created>
  <dcterms:modified xsi:type="dcterms:W3CDTF">2004-11-23T06:58:43Z</dcterms:modified>
  <cp:category/>
  <cp:version/>
  <cp:contentType/>
  <cp:contentStatus/>
</cp:coreProperties>
</file>